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3820"/>
  <mc:AlternateContent xmlns:mc="http://schemas.openxmlformats.org/markup-compatibility/2006">
    <mc:Choice Requires="x15">
      <x15ac:absPath xmlns:x15ac="http://schemas.microsoft.com/office/spreadsheetml/2010/11/ac" url="F:\AMMINISTRAZIONE SBLOCCATA\BILANCI SIDO\BILANCI PREVENTIVI\2022\"/>
    </mc:Choice>
  </mc:AlternateContent>
  <xr:revisionPtr revIDLastSave="0" documentId="13_ncr:1_{289E00A5-DAC3-4A10-A219-DEB8422201B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reventivo_2020" sheetId="1" r:id="rId1"/>
    <sheet name="Spring" sheetId="2" r:id="rId2"/>
    <sheet name="congresso" sheetId="3" r:id="rId3"/>
  </sheets>
  <definedNames>
    <definedName name="_xlnm.Print_Area" localSheetId="0">Preventivo_2020!$A$1:$C$87</definedName>
    <definedName name="_xlnm.Print_Area" localSheetId="1">Spring!$A$1:$D$98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2" l="1"/>
  <c r="D3" i="2"/>
  <c r="D82" i="2"/>
  <c r="D75" i="2"/>
  <c r="D73" i="2" s="1"/>
  <c r="I33" i="1" l="1"/>
  <c r="F83" i="1"/>
  <c r="I63" i="1"/>
  <c r="I62" i="1"/>
  <c r="I61" i="1"/>
  <c r="G33" i="1"/>
  <c r="I82" i="1"/>
  <c r="I81" i="1"/>
  <c r="I80" i="1"/>
  <c r="I79" i="1"/>
  <c r="I78" i="1"/>
  <c r="I77" i="1"/>
  <c r="I72" i="1"/>
  <c r="I68" i="1"/>
  <c r="I67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4" i="1"/>
  <c r="I14" i="1"/>
  <c r="I13" i="1"/>
  <c r="I12" i="1"/>
  <c r="I11" i="1"/>
  <c r="I76" i="1"/>
  <c r="H75" i="1"/>
  <c r="F75" i="1"/>
  <c r="I73" i="1"/>
  <c r="I71" i="1"/>
  <c r="H70" i="1"/>
  <c r="F70" i="1"/>
  <c r="I66" i="1"/>
  <c r="H65" i="1"/>
  <c r="F65" i="1"/>
  <c r="I60" i="1"/>
  <c r="I59" i="1"/>
  <c r="H58" i="1"/>
  <c r="F58" i="1"/>
  <c r="I56" i="1"/>
  <c r="H53" i="1"/>
  <c r="F53" i="1"/>
  <c r="I54" i="1"/>
  <c r="F36" i="1"/>
  <c r="I41" i="1"/>
  <c r="H36" i="1"/>
  <c r="H29" i="1"/>
  <c r="I28" i="1"/>
  <c r="I27" i="1"/>
  <c r="I26" i="1"/>
  <c r="I15" i="1"/>
  <c r="H18" i="1"/>
  <c r="F17" i="1"/>
  <c r="H8" i="1"/>
  <c r="F8" i="1"/>
  <c r="I7" i="1"/>
  <c r="I6" i="1"/>
  <c r="I5" i="1"/>
  <c r="I75" i="1" l="1"/>
  <c r="G75" i="1" s="1"/>
  <c r="I65" i="1"/>
  <c r="G65" i="1" s="1"/>
  <c r="I36" i="1"/>
  <c r="I18" i="1"/>
  <c r="G18" i="1" s="1"/>
  <c r="F29" i="1"/>
  <c r="I58" i="1"/>
  <c r="G58" i="1" s="1"/>
  <c r="I70" i="1"/>
  <c r="G70" i="1" s="1"/>
  <c r="G36" i="1"/>
  <c r="F19" i="1"/>
  <c r="I25" i="1"/>
  <c r="I29" i="1" s="1"/>
  <c r="G29" i="1" s="1"/>
  <c r="I8" i="1"/>
  <c r="G8" i="1" s="1"/>
  <c r="H83" i="1"/>
  <c r="H19" i="1"/>
  <c r="I55" i="1"/>
  <c r="I53" i="1" s="1"/>
  <c r="G53" i="1" s="1"/>
  <c r="F85" i="1" l="1"/>
  <c r="E86" i="1" s="1"/>
  <c r="G19" i="1"/>
  <c r="I19" i="1"/>
  <c r="I83" i="1"/>
  <c r="I85" i="1" s="1"/>
  <c r="H85" i="1"/>
  <c r="G83" i="1" l="1"/>
  <c r="G85" i="1" s="1"/>
  <c r="D86" i="2" l="1"/>
  <c r="D173" i="3"/>
  <c r="D178" i="3"/>
  <c r="D168" i="3"/>
  <c r="B162" i="3"/>
  <c r="D160" i="3"/>
  <c r="D154" i="3"/>
  <c r="D146" i="3"/>
  <c r="D145" i="3"/>
  <c r="D144" i="3"/>
  <c r="D136" i="3"/>
  <c r="D135" i="3" s="1"/>
  <c r="D132" i="3"/>
  <c r="D131" i="3" s="1"/>
  <c r="B125" i="3"/>
  <c r="D124" i="3"/>
  <c r="D120" i="3"/>
  <c r="D119" i="3"/>
  <c r="D118" i="3"/>
  <c r="D117" i="3"/>
  <c r="D116" i="3"/>
  <c r="D115" i="3"/>
  <c r="C112" i="3"/>
  <c r="C111" i="3"/>
  <c r="D110" i="3"/>
  <c r="D100" i="3"/>
  <c r="D93" i="3"/>
  <c r="D85" i="3"/>
  <c r="D80" i="3"/>
  <c r="B78" i="3"/>
  <c r="B76" i="3"/>
  <c r="D75" i="3"/>
  <c r="D72" i="3"/>
  <c r="D68" i="3"/>
  <c r="D62" i="3"/>
  <c r="D50" i="3"/>
  <c r="D49" i="3"/>
  <c r="D48" i="3"/>
  <c r="D47" i="3"/>
  <c r="D41" i="3"/>
  <c r="D39" i="3"/>
  <c r="D38" i="3"/>
  <c r="D34" i="3"/>
  <c r="D31" i="3"/>
  <c r="D27" i="3"/>
  <c r="B16" i="3"/>
  <c r="B8" i="3"/>
  <c r="B5" i="3"/>
  <c r="D68" i="2"/>
  <c r="D36" i="2"/>
  <c r="D15" i="2"/>
  <c r="D74" i="3" l="1"/>
  <c r="D114" i="3"/>
  <c r="D159" i="3"/>
  <c r="D4" i="3"/>
  <c r="D82" i="3"/>
  <c r="D137" i="3"/>
  <c r="D130" i="3" s="1"/>
  <c r="D45" i="3"/>
  <c r="D22" i="3"/>
  <c r="D46" i="2"/>
  <c r="D3" i="3" l="1"/>
  <c r="D81" i="2"/>
  <c r="D79" i="2" s="1"/>
  <c r="D77" i="2"/>
  <c r="D69" i="2"/>
  <c r="D67" i="2"/>
  <c r="D63" i="2"/>
  <c r="D55" i="2"/>
  <c r="D41" i="2"/>
  <c r="D40" i="2" s="1"/>
  <c r="D33" i="2"/>
  <c r="D11" i="2"/>
  <c r="D8" i="2" s="1"/>
  <c r="D4" i="2"/>
  <c r="D72" i="2" l="1"/>
  <c r="D66" i="2"/>
  <c r="D35" i="2"/>
  <c r="D91" i="2" l="1"/>
  <c r="D98" i="2" s="1"/>
  <c r="C18" i="1"/>
  <c r="C29" i="1" l="1"/>
  <c r="C8" i="1"/>
  <c r="C20" i="1" s="1"/>
  <c r="C33" i="1"/>
  <c r="C36" i="1"/>
  <c r="C53" i="1"/>
  <c r="C58" i="1"/>
  <c r="C65" i="1"/>
  <c r="C70" i="1"/>
  <c r="C75" i="1"/>
  <c r="C83" i="1" l="1"/>
  <c r="C85" i="1" s="1"/>
  <c r="B87" i="1" l="1"/>
</calcChain>
</file>

<file path=xl/sharedStrings.xml><?xml version="1.0" encoding="utf-8"?>
<sst xmlns="http://schemas.openxmlformats.org/spreadsheetml/2006/main" count="412" uniqueCount="321">
  <si>
    <t>Entrate istituzionali</t>
  </si>
  <si>
    <t>Quote associative</t>
  </si>
  <si>
    <t>Quote di iscrizione alla SIDO</t>
  </si>
  <si>
    <t>Entrate commerciali</t>
  </si>
  <si>
    <t>TOTALE ENTRATE COMMERCIALI</t>
  </si>
  <si>
    <t>USCITE COMMERCIALI</t>
  </si>
  <si>
    <t>Collegio dei Docenti</t>
  </si>
  <si>
    <t>TOTALE USCITE COMMERCIALI</t>
  </si>
  <si>
    <t>USCITE ISTITUZIONALI</t>
  </si>
  <si>
    <t>Editoria SIDO</t>
  </si>
  <si>
    <t>PIO - Progress in Orthodontics</t>
  </si>
  <si>
    <t xml:space="preserve">Spese Generali </t>
  </si>
  <si>
    <t>Quota interessi mutuo</t>
  </si>
  <si>
    <t>Spese condominiali sede</t>
  </si>
  <si>
    <t>Spese di pulizia</t>
  </si>
  <si>
    <t>Spese manutenzione immobile</t>
  </si>
  <si>
    <t>Energia elettrica</t>
  </si>
  <si>
    <t>Gas riscaldamento</t>
  </si>
  <si>
    <t>Noleggio macchine d'ufficio</t>
  </si>
  <si>
    <t>Telefono, fax, internet</t>
  </si>
  <si>
    <t>Spese manutenzione e noleggio sito WEB</t>
  </si>
  <si>
    <t>Manutenzione ed aggiornamento rete informatica</t>
  </si>
  <si>
    <t>Canoni periodici licenza dìuso Software</t>
  </si>
  <si>
    <t>Corriere nazionale ed internazionale</t>
  </si>
  <si>
    <t>Spese postali e bollati</t>
  </si>
  <si>
    <t>Cancelleria, stampati, materiale EDP</t>
  </si>
  <si>
    <t>Altre spese generali e IRAP</t>
  </si>
  <si>
    <t>Personale</t>
  </si>
  <si>
    <t>Stipendi lordi</t>
  </si>
  <si>
    <t>Contributi</t>
  </si>
  <si>
    <t>TFR dipendenti</t>
  </si>
  <si>
    <t>Consulenti</t>
  </si>
  <si>
    <t xml:space="preserve">Commercialista </t>
  </si>
  <si>
    <t>Gestione paghe e contributi</t>
  </si>
  <si>
    <t>Revisore dei conti esterno</t>
  </si>
  <si>
    <t>Spese Legali</t>
  </si>
  <si>
    <t>Collaborazioni e consulenze esterne</t>
  </si>
  <si>
    <t>Spese di gestione finanziaria</t>
  </si>
  <si>
    <t>Spese bancarie</t>
  </si>
  <si>
    <t>Ammortamenti immobile e piccole attrezzature</t>
  </si>
  <si>
    <t>Minusvalenze e sopravvenienze</t>
  </si>
  <si>
    <t>Certificazione ISO 9001</t>
  </si>
  <si>
    <t>Società di certificazione</t>
  </si>
  <si>
    <t>Formazione Personale e buoni pasto</t>
  </si>
  <si>
    <t>Legge sicurezza sul lavoro Dec. 81</t>
  </si>
  <si>
    <t>Altre spese istituzionali</t>
  </si>
  <si>
    <t>FEO - C.I.C. FISM ed associazioni</t>
  </si>
  <si>
    <t>Promozione immagine</t>
  </si>
  <si>
    <t>Progetto solidarietà</t>
  </si>
  <si>
    <t>Trasferte e rimborsi Consiglio Direttivo</t>
  </si>
  <si>
    <t>Partecipazioni internazionali</t>
  </si>
  <si>
    <t>ECM Eventi scientifici</t>
  </si>
  <si>
    <t>ECM FAD</t>
  </si>
  <si>
    <t>TOTALE SPESE ISTITUZIONALI</t>
  </si>
  <si>
    <t>AVANZO</t>
  </si>
  <si>
    <t>ENTRATE</t>
  </si>
  <si>
    <t>FAD - Formazione a distanza</t>
  </si>
  <si>
    <t>Bilancio Preventivo 2020
SIDO - Società Italiana di Ortodonzia</t>
  </si>
  <si>
    <t>TOTALE ENTRATE ISTITUZIONALI  2020</t>
  </si>
  <si>
    <t>Spring International Meeting VERONA iscrizioni</t>
  </si>
  <si>
    <t>Spring International Meeting  VERONA - espositori</t>
  </si>
  <si>
    <t xml:space="preserve">51° Congresso di FIRENZE - iscrizioni </t>
  </si>
  <si>
    <t xml:space="preserve">51° Congresso di FIRENZE Sponsor ed espositori </t>
  </si>
  <si>
    <t>Spring International Meeting VERONA</t>
  </si>
  <si>
    <t>51° Congresso di FIRENZE</t>
  </si>
  <si>
    <t>TOTALE ENTRATE  2020</t>
  </si>
  <si>
    <t>USCITE  2020</t>
  </si>
  <si>
    <t>WFO 2020 (QUOTA PLURIENNALE)</t>
  </si>
  <si>
    <t>TOTALE USCITE  2020</t>
  </si>
  <si>
    <t>Oggetto</t>
  </si>
  <si>
    <t>Costo Un.</t>
  </si>
  <si>
    <t>Unità</t>
  </si>
  <si>
    <t>Totale congresso</t>
  </si>
  <si>
    <t xml:space="preserve">Sede Congressuale + allestimento </t>
  </si>
  <si>
    <t>Spazi ed allestimenti</t>
  </si>
  <si>
    <t>Allestimenti vari previsti</t>
  </si>
  <si>
    <t>Servizi Tecnici</t>
  </si>
  <si>
    <t>Poster Display</t>
  </si>
  <si>
    <t xml:space="preserve">Cartellonistica di visualizzazione </t>
  </si>
  <si>
    <t>Cartellonistica</t>
  </si>
  <si>
    <t>Personale nelle tre fasi pre, post e durante l'evento</t>
  </si>
  <si>
    <t xml:space="preserve">INTERPRETI   </t>
  </si>
  <si>
    <t>Hostess</t>
  </si>
  <si>
    <t>prospetto hostess</t>
  </si>
  <si>
    <t>Assistenza Medica e Servizio Antincendio</t>
  </si>
  <si>
    <t xml:space="preserve">Vigili del fuoco </t>
  </si>
  <si>
    <t>Grafica e Stampati</t>
  </si>
  <si>
    <t>Cavalieri</t>
  </si>
  <si>
    <t xml:space="preserve">Materiale congressuale </t>
  </si>
  <si>
    <t>Borsa congressuale</t>
  </si>
  <si>
    <t>SPONSOR</t>
  </si>
  <si>
    <t>Penne Congressista</t>
  </si>
  <si>
    <t>Blocchi congressuali 25 pag a colori</t>
  </si>
  <si>
    <t>Porta badge (fornitura annuale caricato un terzo)</t>
  </si>
  <si>
    <t>Collarino Portabadges per Congressisti, Relatori, Moderatori, Ospiti, Staff</t>
  </si>
  <si>
    <t>Buste per badge plastificate</t>
  </si>
  <si>
    <t>Ospitalità</t>
  </si>
  <si>
    <t xml:space="preserve">Relatori onorario </t>
  </si>
  <si>
    <t>Servizio di ristorazione in sede congressuale</t>
  </si>
  <si>
    <t xml:space="preserve">Lunch venerdì </t>
  </si>
  <si>
    <t>Servizi di trasporto</t>
  </si>
  <si>
    <t>Corriere SIDO</t>
  </si>
  <si>
    <t xml:space="preserve">Programma Sociale </t>
  </si>
  <si>
    <t>aperivito nel centro congressi</t>
  </si>
  <si>
    <t>,</t>
  </si>
  <si>
    <t>Catering</t>
  </si>
  <si>
    <t>Guide</t>
  </si>
  <si>
    <t>ECM</t>
  </si>
  <si>
    <t>Tasse Ministeriali</t>
  </si>
  <si>
    <t>calcolate nel budget sido</t>
  </si>
  <si>
    <t>Varie</t>
  </si>
  <si>
    <t>Servizio Fotografico per l'intera durata della manifestazione, eventi sociali inclusi, incluso Video del congresso</t>
  </si>
  <si>
    <t xml:space="preserve">Costi per soppraluoghi </t>
  </si>
  <si>
    <t>Scia Comune per Vendita merceologica</t>
  </si>
  <si>
    <t>Traduzioni testi scientifici</t>
  </si>
  <si>
    <t>Espositori</t>
  </si>
  <si>
    <t xml:space="preserve">Iscrizioni Spring </t>
  </si>
  <si>
    <t>RISULTATO ECONOMICO 
(in bilancio messo perdita di 100.000)</t>
  </si>
  <si>
    <t>Allestimento Palco eventuale podio e tav presidenza</t>
  </si>
  <si>
    <t xml:space="preserve">desk gratuiti </t>
  </si>
  <si>
    <t xml:space="preserve">N° 1 Video proietttore 18.000 a.l. full hd </t>
  </si>
  <si>
    <t>N° 1 schermo 6*4.5 mt (autoportante o appeso)</t>
  </si>
  <si>
    <t>N° 2 telecamere per mandare in live i relativi relatori</t>
  </si>
  <si>
    <t xml:space="preserve">Impianto audio adeguato alla sala </t>
  </si>
  <si>
    <t xml:space="preserve">N° 4 Radio Microfoni o archetti </t>
  </si>
  <si>
    <t>Impianto Luci</t>
  </si>
  <si>
    <t>Assistenza tecnica</t>
  </si>
  <si>
    <t>Lettori a codice a barre (SI NO SERVIZI)</t>
  </si>
  <si>
    <t>WIFI congressisti + 3 punti Internet per lettori</t>
  </si>
  <si>
    <t>Assistenza tecnica 2 compreso giorno di allestimento</t>
  </si>
  <si>
    <t xml:space="preserve">Centro Slides </t>
  </si>
  <si>
    <t xml:space="preserve">Interpresti per 1 giorno e mezzo </t>
  </si>
  <si>
    <t>Servizio registrazione</t>
  </si>
  <si>
    <t>NON REGISTRIAMO</t>
  </si>
  <si>
    <t>rimborsi spese interpreti</t>
  </si>
  <si>
    <t xml:space="preserve">Pranzo hostess </t>
  </si>
  <si>
    <t>Presidio medico</t>
  </si>
  <si>
    <t xml:space="preserve">Programma di sala </t>
  </si>
  <si>
    <t xml:space="preserve">Grafica   </t>
  </si>
  <si>
    <t>Badge, attestati, coupon serata</t>
  </si>
  <si>
    <t>Ribbon - per badge</t>
  </si>
  <si>
    <t>Messaggi SMS ai Soci</t>
  </si>
  <si>
    <t>coffee break 2 il venerdì e 1 il sabato (450 pax cad)</t>
  </si>
  <si>
    <t xml:space="preserve">Get Together </t>
  </si>
  <si>
    <t>chiedere per un eventuale extra time</t>
  </si>
  <si>
    <t>Totale</t>
  </si>
  <si>
    <t>Sede Congressuale + allestimento + sevizi conduzione</t>
  </si>
  <si>
    <t xml:space="preserve">Spazi previsti presso Fortezza da Basso
</t>
  </si>
  <si>
    <t>Padiglione  Cavaniglia: 
Auditorium 1 - sala da 800 persone da giovedì ore 18 a sabato ore 19,00
Auditorium 2 - sala da 600 persone venerdì e sabato</t>
  </si>
  <si>
    <t>Auditorium 3 - Spadolini per 500 posti</t>
  </si>
  <si>
    <t>Teatrino Lorenese (250 pax) givoedì - venerdì e sabato</t>
  </si>
  <si>
    <t>Sala Volta per 140 pax solo per giovedì</t>
  </si>
  <si>
    <t>Sala scherma per 140 pax solo per giovedì</t>
  </si>
  <si>
    <t>Sala Polverira 100 pax per giovedì</t>
  </si>
  <si>
    <t>opzione Sala dell'arco 40 pax</t>
  </si>
  <si>
    <t>Sagomatore per Lorenese</t>
  </si>
  <si>
    <t xml:space="preserve">Servizio SICURITY per allestimento </t>
  </si>
  <si>
    <t>Servizi extra</t>
  </si>
  <si>
    <t>Aree Padiglione Centrale Piano TERRA (totale 8.320 mq. area libera) per Segreteria/Registrazioni con 2 back-office, guardaroba, saletta riunioni Consiglio Direttivo SIDO, Model Display, centro slides, area catering per lunch a buffet, area espositiva, aree comuni, corridoi</t>
  </si>
  <si>
    <t>assicurazione per SIDO e 33 espo (incassati e aggiunti nelle entrate)</t>
  </si>
  <si>
    <t>conduzione Immobile spese ipotizzate</t>
  </si>
  <si>
    <t xml:space="preserve">Allestimenti 
</t>
  </si>
  <si>
    <t>Allestimento Tunnel collegamento Spadolini - Cavaniglia</t>
  </si>
  <si>
    <t>Piante camminamento Cavaniglia- Spadolini</t>
  </si>
  <si>
    <t>Arredi aggiuntivi (tavolo ECM per ogni sala) e tavolo rettangolare per distribuzione cuffie</t>
  </si>
  <si>
    <t>Centro Slides (calata,faretto, mobiletto, pannello, porta sedia tavoli)</t>
  </si>
  <si>
    <t>Allestimento Wall per proiezione di fianco guardaroba</t>
  </si>
  <si>
    <t>Allestimento desk 9 con parete</t>
  </si>
  <si>
    <t>Tavoli del giovedì</t>
  </si>
  <si>
    <t>Allestimento Registrazione e back office  +model display - SIDO ROOM - cabine elettorali + sala meeting</t>
  </si>
  <si>
    <t>Scrivinpiedi per registrazione</t>
  </si>
  <si>
    <t>Allestimento desk società varie</t>
  </si>
  <si>
    <t>Moquettes Poster Display e 4 calate elettriche</t>
  </si>
  <si>
    <t>allestimento salottini attorno all'area Poster Display</t>
  </si>
  <si>
    <t>Moquettes registrazione</t>
  </si>
  <si>
    <t>Calata elettrica per poster</t>
  </si>
  <si>
    <t>calata elettrica per ECM</t>
  </si>
  <si>
    <t>Arredi aggiuntivi espositori</t>
  </si>
  <si>
    <t>Allestimento pre-allestiti 207 mq x 53 euro al mq</t>
  </si>
  <si>
    <t>Servizio muletto e facchinaggio</t>
  </si>
  <si>
    <t xml:space="preserve">Decorazioni floreali </t>
  </si>
  <si>
    <t>Forniture aggiunte EXPo</t>
  </si>
  <si>
    <t xml:space="preserve">Servizi tecnici 
</t>
  </si>
  <si>
    <t>Sconto del 10% riservato</t>
  </si>
  <si>
    <t>Auditorium 1 con traduzione simultanea (venerdì e sabato)800 pax</t>
  </si>
  <si>
    <t>Auditorium 2 con traduzione simultanea (venerdì e sabato)600 pax</t>
  </si>
  <si>
    <t>Auditorium 3 con traduzione simultanea (venerdì e sabato)  500 pax</t>
  </si>
  <si>
    <t>Teatrino Lorenese  per tre gg</t>
  </si>
  <si>
    <t>Plasma di rimando per auditorium</t>
  </si>
  <si>
    <t xml:space="preserve">Sala Scherma solo giovedì </t>
  </si>
  <si>
    <t>Sala Volta con traduzione</t>
  </si>
  <si>
    <t>Sala Polveriera con traduzione</t>
  </si>
  <si>
    <t>Traduzione simultanea Scherma per 1 gg</t>
  </si>
  <si>
    <t>Traduzione simultanea Volta per 1 gg</t>
  </si>
  <si>
    <t>Traduzione simultaneaPolveriera 1 gg</t>
  </si>
  <si>
    <t>Monitor 48' per riepiloghi sale - 4 pezzi</t>
  </si>
  <si>
    <t>Tecnici assistenza</t>
  </si>
  <si>
    <t>Poster Display 4 touch screen 47" è 4 pc</t>
  </si>
  <si>
    <t>EASY REC per tutti i3 Auditorium per 2 gg - per registrazione evento</t>
  </si>
  <si>
    <t>compreso nel centro slides</t>
  </si>
  <si>
    <t>Pacchetto inaugurazione e illuminazione</t>
  </si>
  <si>
    <t>sistema di videoproiezione in area poster display</t>
  </si>
  <si>
    <t>Segreteria 3 computer con 2 stampanti b/n e una a colori 1 fotocoèpiatrice</t>
  </si>
  <si>
    <t>Mixer e audio band per 50°</t>
  </si>
  <si>
    <t>computer in MD con stampante</t>
  </si>
  <si>
    <t>Video dell'evento</t>
  </si>
  <si>
    <t>Rete LAN con WEB e connessione sale</t>
  </si>
  <si>
    <t>WIFI per i congressisti</t>
  </si>
  <si>
    <t>Regitrazione badge e lettura sale</t>
  </si>
  <si>
    <t>Interpeti
pre congresso:considerando 3 sale = 1.140*3=3420
sessioni congressuali 8 sessioni = 4,560+5700= 10,260</t>
  </si>
  <si>
    <t>Servizio coordinamento interpreti</t>
  </si>
  <si>
    <t>Rimborso spese per tutte le interpreti</t>
  </si>
  <si>
    <t>Personale in fase operativa (subtotale)</t>
  </si>
  <si>
    <t>VEDI DETTAGLIO HOSTESS</t>
  </si>
  <si>
    <t xml:space="preserve"> </t>
  </si>
  <si>
    <t>Flyer 1930/2 per AAO e EOS 2017</t>
  </si>
  <si>
    <t>Video compreso nel pacchetto emmemedia</t>
  </si>
  <si>
    <t>Stampa FLYER  per Congresso AAO 2018 e EOS 2018  1000 copie</t>
  </si>
  <si>
    <t>book espositori a metà con 2019</t>
  </si>
  <si>
    <t>Flyer stampati per Collegio dei docenti</t>
  </si>
  <si>
    <t>Chiavetta 50° (chiavetta 12.000)</t>
  </si>
  <si>
    <t>Chiavetta 50° (emmemdia 2.000)</t>
  </si>
  <si>
    <t>Servizio SMS info Congresso</t>
  </si>
  <si>
    <t>Programma di sala</t>
  </si>
  <si>
    <t>Inviti alla President Reception (350)</t>
  </si>
  <si>
    <t>Badge (500 zigrinati)</t>
  </si>
  <si>
    <t>video impaginazione materiale congresso + pagina pubblicitaria SIDO</t>
  </si>
  <si>
    <t>no</t>
  </si>
  <si>
    <t>Badge neutri 450 pz (staff, espositori e accompagnatori)</t>
  </si>
  <si>
    <t>Attestati relatori (300 totali)</t>
  </si>
  <si>
    <t>omaggi per Video, CD ecc</t>
  </si>
  <si>
    <t>No</t>
  </si>
  <si>
    <t>Targa VIG</t>
  </si>
  <si>
    <t xml:space="preserve">Borsa congressuale </t>
  </si>
  <si>
    <t>sponsor</t>
  </si>
  <si>
    <t>Poster del congresso</t>
  </si>
  <si>
    <t>impianti penne e borse</t>
  </si>
  <si>
    <t>Assemblaggio Badge in sede</t>
  </si>
  <si>
    <t>Ribbon per badge tipologie: speaker-pds ecc.</t>
  </si>
  <si>
    <t>Plastiche porta attestato e Buste per badge plastificate</t>
  </si>
  <si>
    <t>Pernottamento Ospitalità  (per ora inserite tutte le notti anche quelle non a carico SIDO)
Hotel Roma: 13.868,95  imponibile
Hotel De ville: 15.332,93 imponibile
Hotel S. Maria Novella: 4.925,45 imponibile
Hotel Galileo per Segreteria e interpreti e tecnici si e no 4.315,45  imponibile
Camere Luzi, Spigaroli, D'Antò, Lai, musicisti      1.544,22
Hotel Mediterraneo per Fiorentino   227,60
Camera Melsen a Pisa: 67,50</t>
  </si>
  <si>
    <t>Camere fatturate a sponsors da detrarre a costo allotment</t>
  </si>
  <si>
    <t>Gettone relatori stranieri  euro NETTI  senza RA.
MANCA VAIA E MELSEN
Aereo Melsen: 56,09      
Treno Vaia: 258,90</t>
  </si>
  <si>
    <t>Lunch di giovedì 11 ottobre - menu A con sadwich</t>
  </si>
  <si>
    <t>Lunch di  venerdì  12 ottobre - menù B</t>
  </si>
  <si>
    <t>Lunch di  sabato 13 ottobre - manù B</t>
  </si>
  <si>
    <t>Coffee break giovedì</t>
  </si>
  <si>
    <t>Coffee break venerdì</t>
  </si>
  <si>
    <t>coffe break sabato</t>
  </si>
  <si>
    <t xml:space="preserve">Richiesta acqua relatori </t>
  </si>
  <si>
    <t>consumazioni al bar</t>
  </si>
  <si>
    <t>Cene Presidente</t>
  </si>
  <si>
    <t>Cene segreteria</t>
  </si>
  <si>
    <t>Servizi di trasporto e corriere</t>
  </si>
  <si>
    <t>Cena di giovedì</t>
  </si>
  <si>
    <t>Cena Relatori (72 euro cad. * 65 pax) + affitto sala (2000)</t>
  </si>
  <si>
    <t>Opening Ceremony - Fortezza da Basso - giovedì</t>
  </si>
  <si>
    <t>aperitivo offerto</t>
  </si>
  <si>
    <t>Canone concessione Ex refertorio  e chiostro</t>
  </si>
  <si>
    <t>rimborso spese da definire a consuntivo</t>
  </si>
  <si>
    <t>costi personale del comune</t>
  </si>
  <si>
    <t>Concessione opera Santa Maria Novella</t>
  </si>
  <si>
    <t>Personale di sorveglianza</t>
  </si>
  <si>
    <t>Pulizia</t>
  </si>
  <si>
    <t>allestimento guardaroba - copertura cavi allestimento pedana</t>
  </si>
  <si>
    <t xml:space="preserve">Bi gruppo per elettricità </t>
  </si>
  <si>
    <t>Cablaggi e quadri elettrici per impianti audio e cucine</t>
  </si>
  <si>
    <t xml:space="preserve">Illuminazione volte ex refettorio </t>
  </si>
  <si>
    <t>Presenza tecnici durante evento</t>
  </si>
  <si>
    <t>Trasporto A/R tecnici e allestimenti</t>
  </si>
  <si>
    <t>Impianto audio e mixer</t>
  </si>
  <si>
    <t>Schermo per proiezioni</t>
  </si>
  <si>
    <t>Tecnico per DUVRI e inoltro pratica</t>
  </si>
  <si>
    <t>Polizza assicurativa</t>
  </si>
  <si>
    <t>Illuminazione tavoli cena</t>
  </si>
  <si>
    <t>Stampa menù</t>
  </si>
  <si>
    <t>Compenso agenzia</t>
  </si>
  <si>
    <t xml:space="preserve">Servizio Fotografico e video Congresso ed evento sociale </t>
  </si>
  <si>
    <t>Video reportage convegno SIDO</t>
  </si>
  <si>
    <t xml:space="preserve">Trasferte per sopralluogo a Firenze </t>
  </si>
  <si>
    <t xml:space="preserve">Costi di traduzione varie </t>
  </si>
  <si>
    <t>Roll-up congresso</t>
  </si>
  <si>
    <t>Acquisto cartoleria per omaggi presidenti</t>
  </si>
  <si>
    <t>Spillini per Past President</t>
  </si>
  <si>
    <t>Sistema Igotyou per rilevamento presenze president's reception</t>
  </si>
  <si>
    <t>Divise segreteria + omaggio CD per Salvaneschi</t>
  </si>
  <si>
    <t>Comune di Firenze per SCIA</t>
  </si>
  <si>
    <t>Espositori (stand venduti + sponsorizzazioni varie) al 18 ottobre</t>
  </si>
  <si>
    <t>Sponsor 2018</t>
  </si>
  <si>
    <t>Iscrizione al Congresso aggiornate al 30 novembre</t>
  </si>
  <si>
    <t>TOTAL BALANCE</t>
  </si>
  <si>
    <t xml:space="preserve">51° congresso SIDO con AIDOR
Firenze, 12/14 novembre 2020
</t>
  </si>
  <si>
    <t>President's Reception - Santa Maria Novella- venerdì</t>
  </si>
  <si>
    <t>TOTALE GENERALE DI SPESA 
in bilancio abbiamo inserito 700.000</t>
  </si>
  <si>
    <t>ENTRATE 
messo in bilancio euro 280 iscrizioni e 450,000 expo</t>
  </si>
  <si>
    <t>Allestimento centro slides</t>
  </si>
  <si>
    <t>Totali
a confronto</t>
  </si>
  <si>
    <t>ancora da incassare e pagare</t>
  </si>
  <si>
    <t>TOTALE ENTRATE ISTITUZIONALI  2019</t>
  </si>
  <si>
    <t>TOTALE ENTRATE  2019</t>
  </si>
  <si>
    <t>TOTALE USCITE  2019</t>
  </si>
  <si>
    <t>aggiornamento al…..</t>
  </si>
  <si>
    <t>Bilancio a confronto con Preventivo 2020
SIDO - Società Italiana di Ortodonzia</t>
  </si>
  <si>
    <t>varie</t>
  </si>
  <si>
    <t>allestimento 3x2 senza tavolo e sedie</t>
  </si>
  <si>
    <t>allestimento stand 28</t>
  </si>
  <si>
    <t xml:space="preserve">Centro Congressi GENOVA </t>
  </si>
  <si>
    <t>Allestimento Guardaroba, Segreteria già presenti</t>
  </si>
  <si>
    <t>Servizio traduzione simultanea (2cabine e 500 ricevitori)
cabine già presenti per cui potrebbe essere mento..</t>
  </si>
  <si>
    <t>book espositori e flyer congresso SIDO 2021</t>
  </si>
  <si>
    <t>Video eventi 2021</t>
  </si>
  <si>
    <t>Pieghevole per AAO 2021 e EOS 2021</t>
  </si>
  <si>
    <t>Hotel NH euro 145 a notte x 107</t>
  </si>
  <si>
    <t>Cena Relatori</t>
  </si>
  <si>
    <t>affitto Sala Minor Consiglio Palazzo Ducale</t>
  </si>
  <si>
    <t>President's Reception Acquario</t>
  </si>
  <si>
    <t>Affitto Padiglione dei Cetacei</t>
  </si>
  <si>
    <t>Guardaroba</t>
  </si>
  <si>
    <t>TOTALE GENERALE DI SPESA 
in bilancio mettiamo 200.000</t>
  </si>
  <si>
    <t>RICAVI 
ipotizziamo euro 40.000,00 e 60 di iscrizioni all'evento</t>
  </si>
  <si>
    <t>SIDO International Spring Meeting
Genova, 18/19 marzo 2022
agg. 3 febbraio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</si>
</sst>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&quot;€&quot;\ #,##0.00"/>
    <numFmt numFmtId="165" formatCode="[$€-2]\ #,##0.00"/>
    <numFmt numFmtId="166" formatCode="#,##0_ ;[Red]\-#,##0\ "/>
    <numFmt numFmtId="167" formatCode="_-[$€-2]\ * #,##0.00_-;\-[$€-2]\ * #,##0.00_-;_-[$€-2]\ * &quot;-&quot;??_-"/>
    <numFmt numFmtId="168" formatCode="#,##0.00\ &quot;€&quot;"/>
    <numFmt numFmtId="169" formatCode="0.0%"/>
  </numFmts>
  <fonts count="42" x14ac:knownFonts="1">
    <font>
      <sz val="11"/>
      <color rgb="FF000000"/>
      <name val="Calibri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6"/>
      <name val="Arial"/>
      <family val="2"/>
    </font>
    <font>
      <b/>
      <i/>
      <sz val="26"/>
      <name val="Arial"/>
      <family val="2"/>
    </font>
    <font>
      <b/>
      <i/>
      <sz val="12"/>
      <color rgb="FF00000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B050"/>
      <name val="Arial"/>
      <family val="2"/>
    </font>
    <font>
      <i/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sz val="11"/>
      <name val="Calibri"/>
      <family val="2"/>
      <charset val="204"/>
    </font>
    <font>
      <b/>
      <sz val="10"/>
      <color rgb="FF00B050"/>
      <name val="Arial"/>
      <family val="2"/>
    </font>
    <font>
      <b/>
      <sz val="11"/>
      <color indexed="8"/>
      <name val="Arial"/>
      <family val="2"/>
    </font>
    <font>
      <i/>
      <sz val="8"/>
      <name val="Arial"/>
      <family val="2"/>
    </font>
    <font>
      <b/>
      <sz val="11"/>
      <name val="Calibri"/>
      <family val="2"/>
    </font>
    <font>
      <sz val="11"/>
      <color rgb="FFFF0000"/>
      <name val="Calibri"/>
      <family val="2"/>
      <charset val="204"/>
    </font>
    <font>
      <b/>
      <i/>
      <sz val="12"/>
      <color indexed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rgb="FF000000"/>
      <name val="Arial"/>
      <family val="2"/>
    </font>
    <font>
      <i/>
      <sz val="8"/>
      <color rgb="FFFF000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sz val="11"/>
      <name val="Calibri"/>
      <family val="2"/>
      <charset val="204"/>
    </font>
    <font>
      <b/>
      <sz val="14"/>
      <name val="Calibri"/>
      <family val="2"/>
    </font>
    <font>
      <sz val="10"/>
      <color rgb="FFFF0000"/>
      <name val="Arial"/>
      <family val="2"/>
    </font>
    <font>
      <b/>
      <sz val="16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0" borderId="0"/>
  </cellStyleXfs>
  <cellXfs count="299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/>
    <xf numFmtId="0" fontId="10" fillId="0" borderId="0" xfId="0" applyFont="1"/>
    <xf numFmtId="0" fontId="0" fillId="0" borderId="0" xfId="0"/>
    <xf numFmtId="0" fontId="5" fillId="2" borderId="3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164" fontId="3" fillId="2" borderId="1" xfId="3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164" fontId="2" fillId="2" borderId="1" xfId="3" applyNumberFormat="1" applyFont="1" applyFill="1" applyBorder="1" applyAlignment="1">
      <alignment horizontal="right"/>
    </xf>
    <xf numFmtId="164" fontId="4" fillId="2" borderId="1" xfId="3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164" fontId="3" fillId="2" borderId="1" xfId="3" applyNumberFormat="1" applyFont="1" applyFill="1" applyBorder="1" applyAlignment="1">
      <alignment horizontal="right" wrapText="1"/>
    </xf>
    <xf numFmtId="164" fontId="2" fillId="2" borderId="1" xfId="3" applyNumberFormat="1" applyFont="1" applyFill="1" applyBorder="1" applyAlignment="1">
      <alignment horizontal="right" wrapText="1"/>
    </xf>
    <xf numFmtId="164" fontId="6" fillId="2" borderId="1" xfId="3" applyNumberFormat="1" applyFont="1" applyFill="1" applyBorder="1" applyAlignment="1">
      <alignment horizontal="right"/>
    </xf>
    <xf numFmtId="164" fontId="5" fillId="2" borderId="1" xfId="2" applyNumberFormat="1" applyFont="1" applyFill="1" applyBorder="1"/>
    <xf numFmtId="0" fontId="8" fillId="2" borderId="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64" fontId="3" fillId="2" borderId="3" xfId="3" applyNumberFormat="1" applyFont="1" applyFill="1" applyBorder="1" applyAlignment="1">
      <alignment horizontal="right" wrapText="1"/>
    </xf>
    <xf numFmtId="4" fontId="2" fillId="2" borderId="3" xfId="3" applyNumberFormat="1" applyFont="1" applyFill="1" applyBorder="1" applyAlignment="1">
      <alignment horizontal="left"/>
    </xf>
    <xf numFmtId="4" fontId="2" fillId="2" borderId="3" xfId="3" applyNumberFormat="1" applyFont="1" applyFill="1" applyBorder="1" applyAlignment="1">
      <alignment horizontal="left" wrapText="1"/>
    </xf>
    <xf numFmtId="4" fontId="3" fillId="2" borderId="3" xfId="3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164" fontId="5" fillId="2" borderId="1" xfId="3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164" fontId="2" fillId="2" borderId="5" xfId="3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center" wrapText="1"/>
    </xf>
    <xf numFmtId="165" fontId="14" fillId="3" borderId="1" xfId="0" applyNumberFormat="1" applyFont="1" applyFill="1" applyBorder="1" applyAlignment="1">
      <alignment horizontal="right" wrapText="1"/>
    </xf>
    <xf numFmtId="40" fontId="14" fillId="3" borderId="1" xfId="4" applyNumberFormat="1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left" wrapText="1"/>
    </xf>
    <xf numFmtId="165" fontId="16" fillId="4" borderId="1" xfId="0" applyNumberFormat="1" applyFont="1" applyFill="1" applyBorder="1" applyAlignment="1">
      <alignment horizontal="right" wrapText="1"/>
    </xf>
    <xf numFmtId="10" fontId="16" fillId="4" borderId="1" xfId="9" applyNumberFormat="1" applyFont="1" applyFill="1" applyBorder="1" applyAlignment="1">
      <alignment horizontal="right" wrapText="1"/>
    </xf>
    <xf numFmtId="10" fontId="16" fillId="4" borderId="1" xfId="9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165" fontId="17" fillId="5" borderId="1" xfId="0" applyNumberFormat="1" applyFont="1" applyFill="1" applyBorder="1" applyAlignment="1">
      <alignment horizontal="right"/>
    </xf>
    <xf numFmtId="165" fontId="18" fillId="5" borderId="1" xfId="0" applyNumberFormat="1" applyFont="1" applyFill="1" applyBorder="1" applyAlignment="1">
      <alignment horizontal="right"/>
    </xf>
    <xf numFmtId="165" fontId="17" fillId="5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wrapText="1"/>
    </xf>
    <xf numFmtId="165" fontId="18" fillId="2" borderId="1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justify" wrapText="1"/>
    </xf>
    <xf numFmtId="164" fontId="18" fillId="0" borderId="1" xfId="0" applyNumberFormat="1" applyFont="1" applyBorder="1" applyAlignment="1">
      <alignment horizontal="right"/>
    </xf>
    <xf numFmtId="164" fontId="19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164" fontId="20" fillId="0" borderId="1" xfId="0" applyNumberFormat="1" applyFont="1" applyBorder="1" applyAlignment="1">
      <alignment horizontal="center"/>
    </xf>
    <xf numFmtId="0" fontId="18" fillId="5" borderId="1" xfId="0" applyFont="1" applyFill="1" applyBorder="1" applyAlignment="1">
      <alignment horizontal="right"/>
    </xf>
    <xf numFmtId="164" fontId="18" fillId="5" borderId="1" xfId="0" applyNumberFormat="1" applyFont="1" applyFill="1" applyBorder="1" applyAlignment="1">
      <alignment horizontal="center"/>
    </xf>
    <xf numFmtId="164" fontId="21" fillId="0" borderId="1" xfId="0" applyNumberFormat="1" applyFont="1" applyBorder="1" applyAlignment="1">
      <alignment horizontal="right"/>
    </xf>
    <xf numFmtId="164" fontId="21" fillId="2" borderId="1" xfId="0" applyNumberFormat="1" applyFont="1" applyFill="1" applyBorder="1" applyAlignment="1">
      <alignment horizontal="right"/>
    </xf>
    <xf numFmtId="166" fontId="21" fillId="0" borderId="1" xfId="4" applyNumberFormat="1" applyFont="1" applyFill="1" applyBorder="1" applyAlignment="1">
      <alignment horizontal="center" wrapText="1"/>
    </xf>
    <xf numFmtId="165" fontId="19" fillId="2" borderId="1" xfId="0" applyNumberFormat="1" applyFont="1" applyFill="1" applyBorder="1" applyAlignment="1">
      <alignment horizontal="right" wrapText="1"/>
    </xf>
    <xf numFmtId="166" fontId="18" fillId="2" borderId="1" xfId="4" applyNumberFormat="1" applyFont="1" applyFill="1" applyBorder="1" applyAlignment="1">
      <alignment horizontal="center" wrapText="1"/>
    </xf>
    <xf numFmtId="165" fontId="16" fillId="2" borderId="1" xfId="0" applyNumberFormat="1" applyFont="1" applyFill="1" applyBorder="1" applyAlignment="1">
      <alignment horizontal="right" wrapText="1"/>
    </xf>
    <xf numFmtId="164" fontId="21" fillId="2" borderId="1" xfId="0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horizontal="left" wrapText="1"/>
    </xf>
    <xf numFmtId="164" fontId="18" fillId="2" borderId="1" xfId="0" applyNumberFormat="1" applyFont="1" applyFill="1" applyBorder="1" applyAlignment="1">
      <alignment horizontal="right"/>
    </xf>
    <xf numFmtId="165" fontId="14" fillId="4" borderId="1" xfId="0" applyNumberFormat="1" applyFont="1" applyFill="1" applyBorder="1" applyAlignment="1">
      <alignment horizontal="right" wrapText="1"/>
    </xf>
    <xf numFmtId="164" fontId="21" fillId="0" borderId="1" xfId="0" applyNumberFormat="1" applyFont="1" applyBorder="1" applyAlignment="1">
      <alignment horizontal="right" wrapText="1"/>
    </xf>
    <xf numFmtId="165" fontId="21" fillId="2" borderId="1" xfId="0" applyNumberFormat="1" applyFont="1" applyFill="1" applyBorder="1" applyAlignment="1">
      <alignment horizontal="right" wrapText="1"/>
    </xf>
    <xf numFmtId="40" fontId="21" fillId="0" borderId="1" xfId="4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left" wrapText="1"/>
    </xf>
    <xf numFmtId="165" fontId="14" fillId="5" borderId="1" xfId="0" applyNumberFormat="1" applyFont="1" applyFill="1" applyBorder="1" applyAlignment="1">
      <alignment horizontal="right" wrapText="1"/>
    </xf>
    <xf numFmtId="165" fontId="14" fillId="5" borderId="1" xfId="0" applyNumberFormat="1" applyFont="1" applyFill="1" applyBorder="1" applyAlignment="1">
      <alignment horizontal="center" wrapText="1"/>
    </xf>
    <xf numFmtId="164" fontId="18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165" fontId="21" fillId="0" borderId="1" xfId="0" applyNumberFormat="1" applyFont="1" applyBorder="1" applyAlignment="1">
      <alignment horizontal="right" wrapText="1"/>
    </xf>
    <xf numFmtId="165" fontId="19" fillId="0" borderId="1" xfId="0" applyNumberFormat="1" applyFont="1" applyBorder="1" applyAlignment="1">
      <alignment horizontal="right" wrapText="1"/>
    </xf>
    <xf numFmtId="165" fontId="18" fillId="0" borderId="1" xfId="0" applyNumberFormat="1" applyFont="1" applyBorder="1" applyAlignment="1">
      <alignment horizontal="right" wrapText="1"/>
    </xf>
    <xf numFmtId="165" fontId="18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  <xf numFmtId="0" fontId="22" fillId="2" borderId="1" xfId="0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center" wrapText="1"/>
    </xf>
    <xf numFmtId="165" fontId="18" fillId="2" borderId="1" xfId="0" applyNumberFormat="1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38" fontId="18" fillId="0" borderId="1" xfId="4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2" borderId="1" xfId="0" applyFont="1" applyFill="1" applyBorder="1" applyAlignment="1">
      <alignment wrapText="1"/>
    </xf>
    <xf numFmtId="38" fontId="18" fillId="2" borderId="1" xfId="4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right" wrapText="1"/>
    </xf>
    <xf numFmtId="38" fontId="16" fillId="2" borderId="1" xfId="4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165" fontId="16" fillId="0" borderId="1" xfId="0" applyNumberFormat="1" applyFont="1" applyBorder="1" applyAlignment="1">
      <alignment horizontal="right" wrapText="1"/>
    </xf>
    <xf numFmtId="38" fontId="16" fillId="0" borderId="1" xfId="4" applyNumberFormat="1" applyFont="1" applyFill="1" applyBorder="1" applyAlignment="1">
      <alignment horizontal="center" wrapText="1"/>
    </xf>
    <xf numFmtId="0" fontId="0" fillId="2" borderId="0" xfId="0" applyFill="1"/>
    <xf numFmtId="0" fontId="24" fillId="0" borderId="1" xfId="0" applyFont="1" applyBorder="1" applyAlignment="1">
      <alignment horizontal="left" wrapText="1"/>
    </xf>
    <xf numFmtId="165" fontId="17" fillId="2" borderId="1" xfId="0" applyNumberFormat="1" applyFont="1" applyFill="1" applyBorder="1" applyAlignment="1">
      <alignment horizontal="right" wrapText="1"/>
    </xf>
    <xf numFmtId="167" fontId="18" fillId="0" borderId="1" xfId="1" applyNumberFormat="1" applyFont="1" applyFill="1" applyBorder="1" applyAlignment="1">
      <alignment horizontal="right" wrapText="1"/>
    </xf>
    <xf numFmtId="38" fontId="18" fillId="0" borderId="1" xfId="0" applyNumberFormat="1" applyFont="1" applyBorder="1" applyAlignment="1">
      <alignment horizontal="center" wrapText="1"/>
    </xf>
    <xf numFmtId="0" fontId="25" fillId="0" borderId="0" xfId="0" applyFont="1"/>
    <xf numFmtId="38" fontId="16" fillId="0" borderId="1" xfId="4" applyNumberFormat="1" applyFont="1" applyBorder="1" applyAlignment="1">
      <alignment horizontal="center" wrapText="1"/>
    </xf>
    <xf numFmtId="40" fontId="16" fillId="0" borderId="1" xfId="4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left" wrapText="1"/>
    </xf>
    <xf numFmtId="0" fontId="15" fillId="7" borderId="1" xfId="0" applyFont="1" applyFill="1" applyBorder="1" applyAlignment="1">
      <alignment horizontal="left"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3" fontId="3" fillId="0" borderId="1" xfId="4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4" applyFont="1" applyFill="1" applyBorder="1"/>
    <xf numFmtId="0" fontId="27" fillId="0" borderId="1" xfId="0" applyFont="1" applyBorder="1" applyAlignment="1">
      <alignment wrapText="1"/>
    </xf>
    <xf numFmtId="165" fontId="27" fillId="0" borderId="1" xfId="0" applyNumberFormat="1" applyFont="1" applyBorder="1" applyAlignment="1">
      <alignment horizontal="right" wrapText="1"/>
    </xf>
    <xf numFmtId="40" fontId="27" fillId="0" borderId="1" xfId="4" applyNumberFormat="1" applyFont="1" applyBorder="1" applyAlignment="1">
      <alignment horizontal="center" wrapText="1"/>
    </xf>
    <xf numFmtId="165" fontId="17" fillId="3" borderId="1" xfId="0" applyNumberFormat="1" applyFont="1" applyFill="1" applyBorder="1" applyAlignment="1">
      <alignment horizontal="right" wrapText="1"/>
    </xf>
    <xf numFmtId="165" fontId="17" fillId="4" borderId="1" xfId="9" applyNumberFormat="1" applyFont="1" applyFill="1" applyBorder="1" applyAlignment="1">
      <alignment horizontal="right" wrapText="1"/>
    </xf>
    <xf numFmtId="164" fontId="17" fillId="4" borderId="1" xfId="9" applyNumberFormat="1" applyFont="1" applyFill="1" applyBorder="1" applyAlignment="1">
      <alignment horizontal="right" wrapText="1"/>
    </xf>
    <xf numFmtId="165" fontId="17" fillId="4" borderId="1" xfId="0" applyNumberFormat="1" applyFont="1" applyFill="1" applyBorder="1" applyAlignment="1">
      <alignment horizontal="right" wrapText="1"/>
    </xf>
    <xf numFmtId="165" fontId="17" fillId="5" borderId="1" xfId="0" applyNumberFormat="1" applyFont="1" applyFill="1" applyBorder="1" applyAlignment="1">
      <alignment horizontal="right" wrapText="1"/>
    </xf>
    <xf numFmtId="165" fontId="28" fillId="0" borderId="1" xfId="0" applyNumberFormat="1" applyFont="1" applyBorder="1" applyAlignment="1">
      <alignment horizontal="right" wrapText="1"/>
    </xf>
    <xf numFmtId="165" fontId="2" fillId="4" borderId="1" xfId="0" applyNumberFormat="1" applyFont="1" applyFill="1" applyBorder="1" applyAlignment="1">
      <alignment horizontal="right" wrapText="1"/>
    </xf>
    <xf numFmtId="165" fontId="29" fillId="7" borderId="1" xfId="0" applyNumberFormat="1" applyFont="1" applyFill="1" applyBorder="1"/>
    <xf numFmtId="0" fontId="25" fillId="0" borderId="1" xfId="0" applyFont="1" applyBorder="1"/>
    <xf numFmtId="165" fontId="4" fillId="0" borderId="1" xfId="0" applyNumberFormat="1" applyFont="1" applyBorder="1" applyAlignment="1">
      <alignment horizontal="right" wrapText="1"/>
    </xf>
    <xf numFmtId="0" fontId="18" fillId="2" borderId="1" xfId="0" applyFont="1" applyFill="1" applyBorder="1" applyAlignment="1">
      <alignment horizontal="right"/>
    </xf>
    <xf numFmtId="164" fontId="18" fillId="2" borderId="1" xfId="0" applyNumberFormat="1" applyFont="1" applyFill="1" applyBorder="1" applyAlignment="1">
      <alignment horizontal="center"/>
    </xf>
    <xf numFmtId="165" fontId="21" fillId="2" borderId="1" xfId="0" applyNumberFormat="1" applyFont="1" applyFill="1" applyBorder="1" applyAlignment="1">
      <alignment horizontal="right"/>
    </xf>
    <xf numFmtId="168" fontId="0" fillId="0" borderId="0" xfId="0" applyNumberFormat="1"/>
    <xf numFmtId="0" fontId="30" fillId="0" borderId="0" xfId="0" applyFont="1"/>
    <xf numFmtId="38" fontId="18" fillId="0" borderId="1" xfId="2" applyNumberFormat="1" applyFont="1" applyBorder="1" applyAlignment="1">
      <alignment horizontal="right" wrapText="1"/>
    </xf>
    <xf numFmtId="0" fontId="18" fillId="0" borderId="1" xfId="0" applyFont="1" applyFill="1" applyBorder="1" applyAlignment="1">
      <alignment horizontal="right" wrapText="1"/>
    </xf>
    <xf numFmtId="0" fontId="14" fillId="3" borderId="12" xfId="0" applyFont="1" applyFill="1" applyBorder="1" applyAlignment="1">
      <alignment horizontal="left" wrapText="1"/>
    </xf>
    <xf numFmtId="165" fontId="14" fillId="3" borderId="1" xfId="0" applyNumberFormat="1" applyFont="1" applyFill="1" applyBorder="1" applyAlignment="1">
      <alignment horizontal="center" wrapText="1"/>
    </xf>
    <xf numFmtId="40" fontId="14" fillId="3" borderId="10" xfId="7" applyNumberFormat="1" applyFont="1" applyFill="1" applyBorder="1" applyAlignment="1">
      <alignment horizontal="center" wrapText="1"/>
    </xf>
    <xf numFmtId="0" fontId="15" fillId="8" borderId="12" xfId="0" applyFont="1" applyFill="1" applyBorder="1" applyAlignment="1">
      <alignment horizontal="left" wrapText="1"/>
    </xf>
    <xf numFmtId="165" fontId="16" fillId="8" borderId="1" xfId="0" applyNumberFormat="1" applyFont="1" applyFill="1" applyBorder="1" applyAlignment="1">
      <alignment horizontal="center" wrapText="1"/>
    </xf>
    <xf numFmtId="10" fontId="16" fillId="8" borderId="10" xfId="9" applyNumberFormat="1" applyFont="1" applyFill="1" applyBorder="1" applyAlignment="1">
      <alignment horizontal="right" wrapText="1"/>
    </xf>
    <xf numFmtId="165" fontId="14" fillId="8" borderId="1" xfId="0" applyNumberFormat="1" applyFont="1" applyFill="1" applyBorder="1" applyAlignment="1">
      <alignment horizontal="right" wrapText="1"/>
    </xf>
    <xf numFmtId="0" fontId="18" fillId="0" borderId="1" xfId="0" applyFont="1" applyBorder="1"/>
    <xf numFmtId="164" fontId="17" fillId="0" borderId="1" xfId="0" applyNumberFormat="1" applyFont="1" applyBorder="1" applyAlignment="1">
      <alignment horizontal="right"/>
    </xf>
    <xf numFmtId="0" fontId="0" fillId="0" borderId="10" xfId="0" applyBorder="1"/>
    <xf numFmtId="0" fontId="21" fillId="2" borderId="10" xfId="0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right" wrapText="1"/>
    </xf>
    <xf numFmtId="0" fontId="17" fillId="0" borderId="1" xfId="0" applyFont="1" applyBorder="1" applyAlignment="1">
      <alignment horizontal="left" wrapText="1"/>
    </xf>
    <xf numFmtId="165" fontId="32" fillId="0" borderId="1" xfId="0" applyNumberFormat="1" applyFont="1" applyBorder="1" applyAlignment="1">
      <alignment horizontal="right" wrapText="1"/>
    </xf>
    <xf numFmtId="164" fontId="21" fillId="2" borderId="1" xfId="0" applyNumberFormat="1" applyFont="1" applyFill="1" applyBorder="1"/>
    <xf numFmtId="164" fontId="17" fillId="2" borderId="1" xfId="0" applyNumberFormat="1" applyFont="1" applyFill="1" applyBorder="1" applyAlignment="1">
      <alignment horizontal="right"/>
    </xf>
    <xf numFmtId="164" fontId="18" fillId="2" borderId="10" xfId="0" applyNumberFormat="1" applyFont="1" applyFill="1" applyBorder="1"/>
    <xf numFmtId="0" fontId="18" fillId="3" borderId="1" xfId="0" applyFont="1" applyFill="1" applyBorder="1" applyAlignment="1">
      <alignment horizontal="left" wrapText="1"/>
    </xf>
    <xf numFmtId="164" fontId="18" fillId="2" borderId="1" xfId="0" applyNumberFormat="1" applyFont="1" applyFill="1" applyBorder="1"/>
    <xf numFmtId="164" fontId="33" fillId="2" borderId="1" xfId="0" applyNumberFormat="1" applyFont="1" applyFill="1" applyBorder="1" applyAlignment="1">
      <alignment horizontal="right"/>
    </xf>
    <xf numFmtId="0" fontId="17" fillId="5" borderId="12" xfId="0" applyFont="1" applyFill="1" applyBorder="1" applyAlignment="1">
      <alignment horizontal="left" wrapText="1"/>
    </xf>
    <xf numFmtId="165" fontId="17" fillId="2" borderId="1" xfId="0" applyNumberFormat="1" applyFont="1" applyFill="1" applyBorder="1" applyAlignment="1">
      <alignment horizontal="right"/>
    </xf>
    <xf numFmtId="0" fontId="18" fillId="2" borderId="1" xfId="0" applyFont="1" applyFill="1" applyBorder="1"/>
    <xf numFmtId="0" fontId="34" fillId="2" borderId="10" xfId="0" applyFont="1" applyFill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left" wrapText="1"/>
    </xf>
    <xf numFmtId="164" fontId="21" fillId="2" borderId="10" xfId="0" applyNumberFormat="1" applyFont="1" applyFill="1" applyBorder="1"/>
    <xf numFmtId="164" fontId="18" fillId="0" borderId="10" xfId="0" applyNumberFormat="1" applyFont="1" applyBorder="1"/>
    <xf numFmtId="0" fontId="34" fillId="0" borderId="10" xfId="0" applyFont="1" applyBorder="1"/>
    <xf numFmtId="165" fontId="18" fillId="2" borderId="10" xfId="0" applyNumberFormat="1" applyFont="1" applyFill="1" applyBorder="1" applyAlignment="1">
      <alignment horizontal="left"/>
    </xf>
    <xf numFmtId="165" fontId="18" fillId="2" borderId="10" xfId="0" applyNumberFormat="1" applyFont="1" applyFill="1" applyBorder="1" applyAlignment="1">
      <alignment horizontal="right"/>
    </xf>
    <xf numFmtId="165" fontId="17" fillId="8" borderId="1" xfId="0" applyNumberFormat="1" applyFont="1" applyFill="1" applyBorder="1" applyAlignment="1">
      <alignment horizontal="right" wrapText="1"/>
    </xf>
    <xf numFmtId="165" fontId="16" fillId="2" borderId="1" xfId="0" applyNumberFormat="1" applyFont="1" applyFill="1" applyBorder="1" applyAlignment="1">
      <alignment horizontal="center" wrapText="1"/>
    </xf>
    <xf numFmtId="10" fontId="16" fillId="2" borderId="10" xfId="9" applyNumberFormat="1" applyFont="1" applyFill="1" applyBorder="1" applyAlignment="1">
      <alignment horizontal="right" wrapText="1"/>
    </xf>
    <xf numFmtId="0" fontId="18" fillId="0" borderId="11" xfId="0" applyFont="1" applyBorder="1" applyAlignment="1">
      <alignment horizontal="right" wrapText="1"/>
    </xf>
    <xf numFmtId="40" fontId="21" fillId="0" borderId="11" xfId="7" applyNumberFormat="1" applyFont="1" applyFill="1" applyBorder="1" applyAlignment="1">
      <alignment horizontal="right" wrapText="1"/>
    </xf>
    <xf numFmtId="166" fontId="21" fillId="0" borderId="11" xfId="7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left" wrapText="1"/>
    </xf>
    <xf numFmtId="166" fontId="21" fillId="0" borderId="11" xfId="7" applyNumberFormat="1" applyFont="1" applyFill="1" applyBorder="1" applyAlignment="1">
      <alignment horizontal="right" wrapText="1"/>
    </xf>
    <xf numFmtId="166" fontId="21" fillId="0" borderId="10" xfId="7" applyNumberFormat="1" applyFont="1" applyFill="1" applyBorder="1" applyAlignment="1">
      <alignment horizontal="right" vertical="center" wrapText="1"/>
    </xf>
    <xf numFmtId="0" fontId="18" fillId="0" borderId="13" xfId="0" applyFont="1" applyBorder="1" applyAlignment="1">
      <alignment horizontal="left" wrapText="1"/>
    </xf>
    <xf numFmtId="166" fontId="18" fillId="0" borderId="10" xfId="7" applyNumberFormat="1" applyFont="1" applyFill="1" applyBorder="1" applyAlignment="1">
      <alignment horizontal="right" vertical="center" wrapText="1"/>
    </xf>
    <xf numFmtId="166" fontId="18" fillId="0" borderId="10" xfId="7" applyNumberFormat="1" applyFont="1" applyFill="1" applyBorder="1" applyAlignment="1">
      <alignment horizontal="right" wrapText="1"/>
    </xf>
    <xf numFmtId="166" fontId="18" fillId="0" borderId="11" xfId="7" applyNumberFormat="1" applyFont="1" applyFill="1" applyBorder="1" applyAlignment="1">
      <alignment horizontal="right" vertical="center" wrapText="1"/>
    </xf>
    <xf numFmtId="40" fontId="21" fillId="0" borderId="1" xfId="7" applyNumberFormat="1" applyFont="1" applyFill="1" applyBorder="1" applyAlignment="1">
      <alignment horizontal="right" wrapText="1"/>
    </xf>
    <xf numFmtId="166" fontId="21" fillId="0" borderId="1" xfId="7" applyNumberFormat="1" applyFont="1" applyFill="1" applyBorder="1" applyAlignment="1">
      <alignment horizontal="right" vertical="center" wrapText="1"/>
    </xf>
    <xf numFmtId="0" fontId="17" fillId="5" borderId="10" xfId="0" applyFont="1" applyFill="1" applyBorder="1" applyAlignment="1">
      <alignment horizontal="left" wrapText="1"/>
    </xf>
    <xf numFmtId="43" fontId="17" fillId="5" borderId="10" xfId="2" applyFont="1" applyFill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165" fontId="14" fillId="0" borderId="1" xfId="0" applyNumberFormat="1" applyFont="1" applyBorder="1" applyAlignment="1">
      <alignment horizontal="right" wrapText="1"/>
    </xf>
    <xf numFmtId="0" fontId="18" fillId="2" borderId="12" xfId="0" applyFont="1" applyFill="1" applyBorder="1" applyAlignment="1">
      <alignment horizontal="left" wrapText="1"/>
    </xf>
    <xf numFmtId="164" fontId="33" fillId="2" borderId="1" xfId="0" applyNumberFormat="1" applyFont="1" applyFill="1" applyBorder="1" applyAlignment="1">
      <alignment horizontal="right" wrapText="1"/>
    </xf>
    <xf numFmtId="40" fontId="33" fillId="2" borderId="10" xfId="7" applyNumberFormat="1" applyFont="1" applyFill="1" applyBorder="1" applyAlignment="1">
      <alignment horizontal="right" wrapText="1"/>
    </xf>
    <xf numFmtId="165" fontId="16" fillId="0" borderId="1" xfId="0" applyNumberFormat="1" applyFont="1" applyBorder="1" applyAlignment="1">
      <alignment horizontal="center" wrapText="1"/>
    </xf>
    <xf numFmtId="10" fontId="16" fillId="0" borderId="10" xfId="9" applyNumberFormat="1" applyFont="1" applyFill="1" applyBorder="1" applyAlignment="1">
      <alignment horizontal="right" wrapText="1"/>
    </xf>
    <xf numFmtId="165" fontId="17" fillId="9" borderId="1" xfId="0" applyNumberFormat="1" applyFont="1" applyFill="1" applyBorder="1" applyAlignment="1">
      <alignment horizontal="right" wrapText="1"/>
    </xf>
    <xf numFmtId="0" fontId="18" fillId="0" borderId="12" xfId="0" applyFont="1" applyBorder="1" applyAlignment="1">
      <alignment horizontal="left" wrapText="1"/>
    </xf>
    <xf numFmtId="1" fontId="18" fillId="0" borderId="10" xfId="0" applyNumberFormat="1" applyFont="1" applyBorder="1" applyAlignment="1">
      <alignment wrapText="1"/>
    </xf>
    <xf numFmtId="1" fontId="21" fillId="0" borderId="10" xfId="0" applyNumberFormat="1" applyFont="1" applyBorder="1" applyAlignment="1">
      <alignment wrapText="1"/>
    </xf>
    <xf numFmtId="165" fontId="18" fillId="2" borderId="1" xfId="0" applyNumberFormat="1" applyFont="1" applyFill="1" applyBorder="1" applyAlignment="1">
      <alignment horizontal="center" wrapText="1"/>
    </xf>
    <xf numFmtId="1" fontId="18" fillId="2" borderId="10" xfId="0" applyNumberFormat="1" applyFont="1" applyFill="1" applyBorder="1" applyAlignment="1">
      <alignment wrapText="1"/>
    </xf>
    <xf numFmtId="165" fontId="18" fillId="0" borderId="1" xfId="0" applyNumberFormat="1" applyFont="1" applyBorder="1" applyAlignment="1">
      <alignment wrapText="1"/>
    </xf>
    <xf numFmtId="1" fontId="18" fillId="0" borderId="1" xfId="7" applyNumberFormat="1" applyFont="1" applyFill="1" applyBorder="1" applyAlignment="1">
      <alignment wrapText="1"/>
    </xf>
    <xf numFmtId="165" fontId="21" fillId="0" borderId="1" xfId="0" applyNumberFormat="1" applyFont="1" applyBorder="1" applyAlignment="1">
      <alignment wrapText="1"/>
    </xf>
    <xf numFmtId="1" fontId="21" fillId="0" borderId="1" xfId="7" applyNumberFormat="1" applyFont="1" applyFill="1" applyBorder="1" applyAlignment="1">
      <alignment wrapText="1"/>
    </xf>
    <xf numFmtId="38" fontId="18" fillId="0" borderId="1" xfId="7" applyNumberFormat="1" applyFont="1" applyFill="1" applyBorder="1" applyAlignment="1">
      <alignment horizontal="right" wrapText="1"/>
    </xf>
    <xf numFmtId="38" fontId="21" fillId="0" borderId="1" xfId="7" applyNumberFormat="1" applyFont="1" applyFill="1" applyBorder="1" applyAlignment="1">
      <alignment horizontal="right" wrapText="1"/>
    </xf>
    <xf numFmtId="38" fontId="18" fillId="0" borderId="10" xfId="7" applyNumberFormat="1" applyFont="1" applyFill="1" applyBorder="1" applyAlignment="1">
      <alignment horizontal="right" wrapText="1"/>
    </xf>
    <xf numFmtId="38" fontId="18" fillId="2" borderId="10" xfId="7" applyNumberFormat="1" applyFont="1" applyFill="1" applyBorder="1" applyAlignment="1">
      <alignment horizontal="right" wrapText="1"/>
    </xf>
    <xf numFmtId="38" fontId="21" fillId="2" borderId="10" xfId="7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wrapText="1"/>
    </xf>
    <xf numFmtId="38" fontId="16" fillId="0" borderId="10" xfId="7" applyNumberFormat="1" applyFont="1" applyFill="1" applyBorder="1" applyAlignment="1">
      <alignment wrapText="1"/>
    </xf>
    <xf numFmtId="38" fontId="16" fillId="2" borderId="10" xfId="7" applyNumberFormat="1" applyFont="1" applyFill="1" applyBorder="1" applyAlignment="1">
      <alignment wrapText="1"/>
    </xf>
    <xf numFmtId="0" fontId="16" fillId="0" borderId="12" xfId="0" applyFont="1" applyBorder="1" applyAlignment="1">
      <alignment horizontal="left" wrapText="1"/>
    </xf>
    <xf numFmtId="38" fontId="16" fillId="0" borderId="10" xfId="7" applyNumberFormat="1" applyFont="1" applyFill="1" applyBorder="1" applyAlignment="1">
      <alignment horizontal="right" wrapText="1"/>
    </xf>
    <xf numFmtId="165" fontId="35" fillId="2" borderId="1" xfId="0" applyNumberFormat="1" applyFont="1" applyFill="1" applyBorder="1" applyAlignment="1">
      <alignment horizontal="right" wrapText="1"/>
    </xf>
    <xf numFmtId="0" fontId="24" fillId="2" borderId="12" xfId="0" applyFont="1" applyFill="1" applyBorder="1" applyAlignment="1">
      <alignment horizontal="right" wrapText="1"/>
    </xf>
    <xf numFmtId="0" fontId="0" fillId="2" borderId="14" xfId="0" applyFill="1" applyBorder="1"/>
    <xf numFmtId="0" fontId="0" fillId="0" borderId="2" xfId="0" applyBorder="1"/>
    <xf numFmtId="0" fontId="0" fillId="0" borderId="14" xfId="0" applyBorder="1"/>
    <xf numFmtId="0" fontId="24" fillId="0" borderId="12" xfId="0" applyFont="1" applyBorder="1" applyAlignment="1">
      <alignment horizontal="right" wrapText="1"/>
    </xf>
    <xf numFmtId="0" fontId="16" fillId="2" borderId="10" xfId="9" applyNumberFormat="1" applyFont="1" applyFill="1" applyBorder="1" applyAlignment="1">
      <alignment horizontal="right" wrapText="1"/>
    </xf>
    <xf numFmtId="38" fontId="18" fillId="3" borderId="10" xfId="7" applyNumberFormat="1" applyFont="1" applyFill="1" applyBorder="1" applyAlignment="1">
      <alignment horizontal="right" wrapText="1"/>
    </xf>
    <xf numFmtId="38" fontId="21" fillId="0" borderId="1" xfId="7" applyNumberFormat="1" applyFont="1" applyBorder="1" applyAlignment="1">
      <alignment horizontal="right" wrapText="1"/>
    </xf>
    <xf numFmtId="38" fontId="18" fillId="0" borderId="1" xfId="7" applyNumberFormat="1" applyFont="1" applyBorder="1" applyAlignment="1">
      <alignment horizontal="right" wrapText="1"/>
    </xf>
    <xf numFmtId="0" fontId="15" fillId="8" borderId="1" xfId="0" applyFont="1" applyFill="1" applyBorder="1" applyAlignment="1">
      <alignment horizontal="left" vertical="center" wrapText="1"/>
    </xf>
    <xf numFmtId="169" fontId="16" fillId="8" borderId="10" xfId="9" applyNumberFormat="1" applyFont="1" applyFill="1" applyBorder="1" applyAlignment="1">
      <alignment horizontal="right" wrapText="1"/>
    </xf>
    <xf numFmtId="0" fontId="23" fillId="0" borderId="0" xfId="0" applyFont="1" applyAlignment="1">
      <alignment horizontal="left" wrapText="1"/>
    </xf>
    <xf numFmtId="165" fontId="16" fillId="0" borderId="0" xfId="0" applyNumberFormat="1" applyFont="1" applyAlignment="1">
      <alignment wrapText="1"/>
    </xf>
    <xf numFmtId="40" fontId="16" fillId="0" borderId="0" xfId="7" applyNumberFormat="1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1" xfId="0" applyFont="1" applyBorder="1" applyAlignment="1">
      <alignment horizontal="right"/>
    </xf>
    <xf numFmtId="0" fontId="15" fillId="8" borderId="1" xfId="0" applyFont="1" applyFill="1" applyBorder="1" applyAlignment="1">
      <alignment horizontal="left" wrapText="1"/>
    </xf>
    <xf numFmtId="0" fontId="15" fillId="8" borderId="10" xfId="0" applyFont="1" applyFill="1" applyBorder="1" applyAlignment="1">
      <alignment horizontal="left" wrapText="1"/>
    </xf>
    <xf numFmtId="38" fontId="18" fillId="2" borderId="10" xfId="0" applyNumberFormat="1" applyFont="1" applyFill="1" applyBorder="1" applyAlignment="1">
      <alignment wrapText="1"/>
    </xf>
    <xf numFmtId="165" fontId="33" fillId="2" borderId="1" xfId="0" applyNumberFormat="1" applyFont="1" applyFill="1" applyBorder="1" applyAlignment="1">
      <alignment horizontal="right" wrapText="1"/>
    </xf>
    <xf numFmtId="165" fontId="33" fillId="2" borderId="10" xfId="0" applyNumberFormat="1" applyFont="1" applyFill="1" applyBorder="1" applyAlignment="1">
      <alignment horizontal="right" wrapText="1"/>
    </xf>
    <xf numFmtId="0" fontId="37" fillId="6" borderId="12" xfId="10" applyFont="1" applyFill="1" applyBorder="1" applyAlignment="1">
      <alignment horizontal="left" wrapText="1"/>
    </xf>
    <xf numFmtId="3" fontId="3" fillId="6" borderId="1" xfId="10" applyNumberFormat="1" applyFont="1" applyFill="1" applyBorder="1"/>
    <xf numFmtId="165" fontId="3" fillId="6" borderId="10" xfId="10" applyNumberFormat="1" applyFont="1" applyFill="1" applyBorder="1"/>
    <xf numFmtId="165" fontId="26" fillId="6" borderId="1" xfId="10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25" fillId="10" borderId="1" xfId="0" applyFont="1" applyFill="1" applyBorder="1"/>
    <xf numFmtId="0" fontId="11" fillId="2" borderId="1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29" fillId="10" borderId="1" xfId="0" applyFont="1" applyFill="1" applyBorder="1" applyAlignment="1">
      <alignment horizontal="center" wrapText="1"/>
    </xf>
    <xf numFmtId="0" fontId="38" fillId="10" borderId="1" xfId="0" applyFont="1" applyFill="1" applyBorder="1"/>
    <xf numFmtId="164" fontId="3" fillId="10" borderId="1" xfId="3" applyNumberFormat="1" applyFont="1" applyFill="1" applyBorder="1" applyAlignment="1">
      <alignment horizontal="right"/>
    </xf>
    <xf numFmtId="164" fontId="39" fillId="10" borderId="1" xfId="0" applyNumberFormat="1" applyFont="1" applyFill="1" applyBorder="1"/>
    <xf numFmtId="164" fontId="29" fillId="10" borderId="1" xfId="0" applyNumberFormat="1" applyFont="1" applyFill="1" applyBorder="1"/>
    <xf numFmtId="164" fontId="40" fillId="2" borderId="1" xfId="3" applyNumberFormat="1" applyFont="1" applyFill="1" applyBorder="1" applyAlignment="1">
      <alignment horizontal="right"/>
    </xf>
    <xf numFmtId="0" fontId="30" fillId="10" borderId="1" xfId="0" applyFont="1" applyFill="1" applyBorder="1"/>
    <xf numFmtId="0" fontId="5" fillId="10" borderId="3" xfId="0" applyFont="1" applyFill="1" applyBorder="1" applyAlignment="1">
      <alignment horizontal="left"/>
    </xf>
    <xf numFmtId="164" fontId="6" fillId="10" borderId="1" xfId="3" applyNumberFormat="1" applyFont="1" applyFill="1" applyBorder="1" applyAlignment="1">
      <alignment horizontal="right"/>
    </xf>
    <xf numFmtId="164" fontId="5" fillId="10" borderId="1" xfId="2" applyNumberFormat="1" applyFont="1" applyFill="1" applyBorder="1"/>
    <xf numFmtId="168" fontId="39" fillId="6" borderId="1" xfId="0" applyNumberFormat="1" applyFont="1" applyFill="1" applyBorder="1"/>
    <xf numFmtId="0" fontId="2" fillId="10" borderId="3" xfId="0" applyFont="1" applyFill="1" applyBorder="1" applyAlignment="1">
      <alignment horizontal="left"/>
    </xf>
    <xf numFmtId="164" fontId="2" fillId="10" borderId="1" xfId="3" applyNumberFormat="1" applyFont="1" applyFill="1" applyBorder="1" applyAlignment="1">
      <alignment horizontal="left"/>
    </xf>
    <xf numFmtId="164" fontId="2" fillId="10" borderId="1" xfId="3" applyNumberFormat="1" applyFont="1" applyFill="1" applyBorder="1" applyAlignment="1">
      <alignment horizontal="right"/>
    </xf>
    <xf numFmtId="164" fontId="3" fillId="11" borderId="1" xfId="3" applyNumberFormat="1" applyFont="1" applyFill="1" applyBorder="1" applyAlignment="1">
      <alignment horizontal="right"/>
    </xf>
    <xf numFmtId="164" fontId="2" fillId="11" borderId="1" xfId="3" applyNumberFormat="1" applyFont="1" applyFill="1" applyBorder="1" applyAlignment="1">
      <alignment horizontal="right"/>
    </xf>
    <xf numFmtId="164" fontId="0" fillId="2" borderId="0" xfId="0" applyNumberFormat="1" applyFill="1"/>
    <xf numFmtId="164" fontId="5" fillId="6" borderId="1" xfId="3" applyNumberFormat="1" applyFont="1" applyFill="1" applyBorder="1" applyAlignment="1">
      <alignment horizontal="right"/>
    </xf>
    <xf numFmtId="164" fontId="41" fillId="2" borderId="5" xfId="3" applyNumberFormat="1" applyFont="1" applyFill="1" applyBorder="1" applyAlignment="1">
      <alignment horizontal="right"/>
    </xf>
    <xf numFmtId="164" fontId="1" fillId="10" borderId="17" xfId="3" applyNumberFormat="1" applyFont="1" applyFill="1" applyBorder="1" applyAlignment="1">
      <alignment horizontal="right"/>
    </xf>
    <xf numFmtId="164" fontId="3" fillId="10" borderId="17" xfId="3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25" fillId="2" borderId="0" xfId="0" applyFont="1" applyFill="1"/>
    <xf numFmtId="0" fontId="25" fillId="10" borderId="2" xfId="0" applyFont="1" applyFill="1" applyBorder="1"/>
    <xf numFmtId="0" fontId="12" fillId="12" borderId="6" xfId="0" applyFont="1" applyFill="1" applyBorder="1" applyAlignment="1">
      <alignment horizontal="left" wrapText="1"/>
    </xf>
    <xf numFmtId="164" fontId="1" fillId="12" borderId="2" xfId="0" applyNumberFormat="1" applyFont="1" applyFill="1" applyBorder="1" applyAlignment="1">
      <alignment horizontal="right"/>
    </xf>
    <xf numFmtId="0" fontId="5" fillId="12" borderId="3" xfId="0" applyFont="1" applyFill="1" applyBorder="1" applyAlignment="1">
      <alignment horizontal="left"/>
    </xf>
    <xf numFmtId="164" fontId="1" fillId="12" borderId="1" xfId="0" applyNumberFormat="1" applyFont="1" applyFill="1" applyBorder="1" applyAlignment="1">
      <alignment horizontal="right"/>
    </xf>
    <xf numFmtId="0" fontId="2" fillId="12" borderId="3" xfId="0" applyFont="1" applyFill="1" applyBorder="1" applyAlignment="1">
      <alignment horizontal="left"/>
    </xf>
    <xf numFmtId="164" fontId="3" fillId="12" borderId="1" xfId="3" applyNumberFormat="1" applyFont="1" applyFill="1" applyBorder="1" applyAlignment="1">
      <alignment horizontal="right"/>
    </xf>
    <xf numFmtId="0" fontId="0" fillId="12" borderId="3" xfId="0" applyFill="1" applyBorder="1" applyAlignment="1">
      <alignment horizontal="left"/>
    </xf>
    <xf numFmtId="164" fontId="2" fillId="12" borderId="1" xfId="3" applyNumberFormat="1" applyFont="1" applyFill="1" applyBorder="1" applyAlignment="1">
      <alignment horizontal="right"/>
    </xf>
    <xf numFmtId="164" fontId="4" fillId="12" borderId="1" xfId="3" applyNumberFormat="1" applyFont="1" applyFill="1" applyBorder="1" applyAlignment="1">
      <alignment horizontal="right"/>
    </xf>
    <xf numFmtId="0" fontId="3" fillId="12" borderId="3" xfId="0" applyFont="1" applyFill="1" applyBorder="1" applyAlignment="1">
      <alignment horizontal="left"/>
    </xf>
    <xf numFmtId="164" fontId="3" fillId="12" borderId="1" xfId="3" applyNumberFormat="1" applyFont="1" applyFill="1" applyBorder="1" applyAlignment="1">
      <alignment horizontal="right" wrapText="1"/>
    </xf>
    <xf numFmtId="164" fontId="2" fillId="12" borderId="1" xfId="3" applyNumberFormat="1" applyFont="1" applyFill="1" applyBorder="1" applyAlignment="1">
      <alignment horizontal="right" wrapText="1"/>
    </xf>
    <xf numFmtId="164" fontId="6" fillId="12" borderId="1" xfId="3" applyNumberFormat="1" applyFont="1" applyFill="1" applyBorder="1" applyAlignment="1">
      <alignment horizontal="right"/>
    </xf>
    <xf numFmtId="164" fontId="5" fillId="12" borderId="1" xfId="2" applyNumberFormat="1" applyFont="1" applyFill="1" applyBorder="1"/>
    <xf numFmtId="0" fontId="8" fillId="12" borderId="3" xfId="0" applyFont="1" applyFill="1" applyBorder="1" applyAlignment="1">
      <alignment horizontal="left"/>
    </xf>
    <xf numFmtId="0" fontId="8" fillId="12" borderId="1" xfId="0" applyFont="1" applyFill="1" applyBorder="1" applyAlignment="1">
      <alignment horizontal="left"/>
    </xf>
    <xf numFmtId="164" fontId="3" fillId="12" borderId="3" xfId="3" applyNumberFormat="1" applyFont="1" applyFill="1" applyBorder="1" applyAlignment="1">
      <alignment horizontal="right" wrapText="1"/>
    </xf>
    <xf numFmtId="164" fontId="2" fillId="12" borderId="1" xfId="3" applyNumberFormat="1" applyFont="1" applyFill="1" applyBorder="1" applyAlignment="1">
      <alignment horizontal="left"/>
    </xf>
    <xf numFmtId="4" fontId="2" fillId="12" borderId="3" xfId="3" applyNumberFormat="1" applyFont="1" applyFill="1" applyBorder="1" applyAlignment="1">
      <alignment horizontal="left"/>
    </xf>
    <xf numFmtId="4" fontId="2" fillId="12" borderId="3" xfId="3" applyNumberFormat="1" applyFont="1" applyFill="1" applyBorder="1" applyAlignment="1">
      <alignment horizontal="left" wrapText="1"/>
    </xf>
    <xf numFmtId="4" fontId="3" fillId="12" borderId="3" xfId="3" applyNumberFormat="1" applyFont="1" applyFill="1" applyBorder="1" applyAlignment="1">
      <alignment horizontal="left"/>
    </xf>
    <xf numFmtId="0" fontId="3" fillId="12" borderId="3" xfId="0" applyFont="1" applyFill="1" applyBorder="1" applyAlignment="1">
      <alignment horizontal="left" wrapText="1"/>
    </xf>
    <xf numFmtId="164" fontId="5" fillId="12" borderId="1" xfId="3" applyNumberFormat="1" applyFont="1" applyFill="1" applyBorder="1" applyAlignment="1">
      <alignment horizontal="right"/>
    </xf>
    <xf numFmtId="164" fontId="9" fillId="12" borderId="1" xfId="3" applyNumberFormat="1" applyFont="1" applyFill="1" applyBorder="1" applyAlignment="1">
      <alignment horizontal="right"/>
    </xf>
    <xf numFmtId="0" fontId="7" fillId="12" borderId="4" xfId="0" applyFont="1" applyFill="1" applyBorder="1" applyAlignment="1">
      <alignment horizontal="left"/>
    </xf>
    <xf numFmtId="164" fontId="7" fillId="12" borderId="5" xfId="3" applyNumberFormat="1" applyFont="1" applyFill="1" applyBorder="1" applyAlignment="1">
      <alignment horizontal="right"/>
    </xf>
    <xf numFmtId="164" fontId="2" fillId="12" borderId="5" xfId="3" applyNumberFormat="1" applyFont="1" applyFill="1" applyBorder="1" applyAlignment="1">
      <alignment horizontal="right"/>
    </xf>
    <xf numFmtId="0" fontId="30" fillId="0" borderId="10" xfId="0" applyFont="1" applyBorder="1"/>
    <xf numFmtId="0" fontId="30" fillId="0" borderId="1" xfId="0" applyFont="1" applyBorder="1"/>
    <xf numFmtId="0" fontId="30" fillId="2" borderId="1" xfId="0" applyFont="1" applyFill="1" applyBorder="1"/>
    <xf numFmtId="165" fontId="22" fillId="0" borderId="1" xfId="0" applyNumberFormat="1" applyFont="1" applyBorder="1" applyAlignment="1">
      <alignment horizontal="right" wrapText="1"/>
    </xf>
    <xf numFmtId="164" fontId="22" fillId="2" borderId="1" xfId="0" applyNumberFormat="1" applyFont="1" applyFill="1" applyBorder="1" applyAlignment="1">
      <alignment horizontal="right"/>
    </xf>
    <xf numFmtId="164" fontId="21" fillId="2" borderId="10" xfId="0" applyNumberFormat="1" applyFont="1" applyFill="1" applyBorder="1" applyAlignment="1">
      <alignment horizontal="right"/>
    </xf>
    <xf numFmtId="165" fontId="21" fillId="2" borderId="1" xfId="0" applyNumberFormat="1" applyFont="1" applyFill="1" applyBorder="1" applyAlignment="1">
      <alignment horizontal="right" vertical="center" wrapText="1"/>
    </xf>
    <xf numFmtId="165" fontId="22" fillId="2" borderId="1" xfId="0" applyNumberFormat="1" applyFont="1" applyFill="1" applyBorder="1" applyAlignment="1">
      <alignment horizontal="right" wrapText="1"/>
    </xf>
    <xf numFmtId="0" fontId="11" fillId="12" borderId="7" xfId="0" applyFont="1" applyFill="1" applyBorder="1" applyAlignment="1">
      <alignment horizontal="center" wrapText="1"/>
    </xf>
    <xf numFmtId="0" fontId="11" fillId="12" borderId="8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center" wrapText="1"/>
    </xf>
    <xf numFmtId="0" fontId="31" fillId="0" borderId="11" xfId="0" applyFont="1" applyBorder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165" fontId="17" fillId="0" borderId="1" xfId="0" applyNumberFormat="1" applyFont="1" applyBorder="1" applyAlignment="1">
      <alignment horizontal="right" wrapText="1"/>
    </xf>
  </cellXfs>
  <cellStyles count="11">
    <cellStyle name="Euro" xfId="1" xr:uid="{00000000-0005-0000-0000-000000000000}"/>
    <cellStyle name="Migliaia" xfId="2" builtinId="3"/>
    <cellStyle name="Migliaia [0]" xfId="3" builtinId="6"/>
    <cellStyle name="Migliaia [0] 2" xfId="6" xr:uid="{00000000-0005-0000-0000-000003000000}"/>
    <cellStyle name="Migliaia [0] 3" xfId="8" xr:uid="{00000000-0005-0000-0000-000004000000}"/>
    <cellStyle name="Migliaia 2" xfId="4" xr:uid="{00000000-0005-0000-0000-000005000000}"/>
    <cellStyle name="Migliaia 3" xfId="5" xr:uid="{00000000-0005-0000-0000-000006000000}"/>
    <cellStyle name="Migliaia 4" xfId="7" xr:uid="{00000000-0005-0000-0000-000007000000}"/>
    <cellStyle name="Normale" xfId="0" builtinId="0"/>
    <cellStyle name="Normale_Prev_Congresso_OK030502_Ricci" xfId="10" xr:uid="{582032FF-7501-4631-8613-835297C9C322}"/>
    <cellStyle name="Percentual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9"/>
  <sheetViews>
    <sheetView topLeftCell="A7" zoomScale="90" zoomScaleNormal="90" workbookViewId="0">
      <selection activeCell="D2" sqref="D2"/>
    </sheetView>
  </sheetViews>
  <sheetFormatPr defaultRowHeight="15" x14ac:dyDescent="0.25"/>
  <cols>
    <col min="1" max="1" width="50" style="2" customWidth="1"/>
    <col min="2" max="2" width="22.140625" style="3" customWidth="1"/>
    <col min="3" max="3" width="16.7109375" style="3" customWidth="1"/>
    <col min="4" max="4" width="45.28515625" style="252" customWidth="1"/>
    <col min="5" max="5" width="20.28515625" style="247" customWidth="1"/>
    <col min="6" max="6" width="16.7109375" style="247" customWidth="1"/>
    <col min="7" max="7" width="19.5703125" style="228" customWidth="1"/>
    <col min="8" max="8" width="25.5703125" style="228" customWidth="1"/>
    <col min="9" max="9" width="26.28515625" style="228" customWidth="1"/>
  </cols>
  <sheetData>
    <row r="1" spans="1:9" ht="62.25" customHeight="1" x14ac:dyDescent="0.3">
      <c r="A1" s="290" t="s">
        <v>57</v>
      </c>
      <c r="B1" s="291"/>
      <c r="C1" s="291"/>
      <c r="D1" s="292" t="s">
        <v>302</v>
      </c>
      <c r="E1" s="293"/>
      <c r="F1" s="293"/>
    </row>
    <row r="2" spans="1:9" s="4" customFormat="1" ht="33" x14ac:dyDescent="0.45">
      <c r="A2" s="255"/>
      <c r="B2" s="256"/>
      <c r="C2" s="256"/>
      <c r="D2" s="229"/>
      <c r="E2" s="230"/>
      <c r="F2" s="230"/>
      <c r="G2" s="231" t="s">
        <v>296</v>
      </c>
      <c r="H2" s="231" t="s">
        <v>301</v>
      </c>
      <c r="I2" s="231" t="s">
        <v>297</v>
      </c>
    </row>
    <row r="3" spans="1:9" s="5" customFormat="1" ht="15" customHeight="1" x14ac:dyDescent="0.25">
      <c r="A3" s="257" t="s">
        <v>55</v>
      </c>
      <c r="B3" s="258"/>
      <c r="C3" s="258"/>
      <c r="D3" s="7" t="s">
        <v>55</v>
      </c>
      <c r="E3" s="8"/>
      <c r="F3" s="8"/>
      <c r="G3" s="232"/>
      <c r="H3" s="232"/>
      <c r="I3" s="232"/>
    </row>
    <row r="4" spans="1:9" ht="15" customHeight="1" x14ac:dyDescent="0.25">
      <c r="A4" s="259" t="s">
        <v>0</v>
      </c>
      <c r="B4" s="260"/>
      <c r="C4" s="260"/>
      <c r="D4" s="9" t="s">
        <v>0</v>
      </c>
      <c r="E4" s="10"/>
      <c r="F4" s="10"/>
    </row>
    <row r="5" spans="1:9" x14ac:dyDescent="0.25">
      <c r="A5" s="261" t="s">
        <v>1</v>
      </c>
      <c r="B5" s="260">
        <v>775000</v>
      </c>
      <c r="C5" s="260"/>
      <c r="D5" s="11" t="s">
        <v>1</v>
      </c>
      <c r="E5" s="10">
        <v>775000</v>
      </c>
      <c r="F5" s="10"/>
      <c r="G5" s="233"/>
      <c r="H5" s="233"/>
      <c r="I5" s="233">
        <f>E5-H5</f>
        <v>775000</v>
      </c>
    </row>
    <row r="6" spans="1:9" ht="15" customHeight="1" x14ac:dyDescent="0.25">
      <c r="A6" s="261" t="s">
        <v>2</v>
      </c>
      <c r="B6" s="260">
        <v>4500</v>
      </c>
      <c r="C6" s="260"/>
      <c r="D6" s="11" t="s">
        <v>2</v>
      </c>
      <c r="E6" s="10">
        <v>4500</v>
      </c>
      <c r="F6" s="10"/>
      <c r="G6" s="233"/>
      <c r="H6" s="233"/>
      <c r="I6" s="233">
        <f>E6-H6</f>
        <v>4500</v>
      </c>
    </row>
    <row r="7" spans="1:9" ht="15" customHeight="1" x14ac:dyDescent="0.25">
      <c r="A7" s="261"/>
      <c r="B7" s="260"/>
      <c r="C7" s="260"/>
      <c r="D7" s="11"/>
      <c r="E7" s="10"/>
      <c r="F7" s="10"/>
      <c r="H7" s="233"/>
      <c r="I7" s="233">
        <f>E7-H7</f>
        <v>0</v>
      </c>
    </row>
    <row r="8" spans="1:9" ht="15" customHeight="1" x14ac:dyDescent="0.3">
      <c r="A8" s="259" t="s">
        <v>58</v>
      </c>
      <c r="B8" s="262"/>
      <c r="C8" s="263">
        <f>SUM(B4:B7)</f>
        <v>779500</v>
      </c>
      <c r="D8" s="9" t="s">
        <v>298</v>
      </c>
      <c r="E8" s="10"/>
      <c r="F8" s="12">
        <f>SUM(E5:E7)</f>
        <v>779500</v>
      </c>
      <c r="G8" s="234">
        <f>SUM(H8:I8)</f>
        <v>779500</v>
      </c>
      <c r="H8" s="235">
        <f>SUM(H5:H7)</f>
        <v>0</v>
      </c>
      <c r="I8" s="235">
        <f>SUM(I5:I7)</f>
        <v>779500</v>
      </c>
    </row>
    <row r="9" spans="1:9" ht="15" customHeight="1" x14ac:dyDescent="0.25">
      <c r="A9" s="259"/>
      <c r="B9" s="262"/>
      <c r="C9" s="263"/>
      <c r="D9" s="9"/>
      <c r="E9" s="10"/>
      <c r="F9" s="10"/>
    </row>
    <row r="10" spans="1:9" ht="15" customHeight="1" x14ac:dyDescent="0.25">
      <c r="A10" s="259" t="s">
        <v>3</v>
      </c>
      <c r="B10" s="260"/>
      <c r="C10" s="260"/>
      <c r="D10" s="9" t="s">
        <v>3</v>
      </c>
      <c r="E10" s="10"/>
      <c r="F10" s="10"/>
    </row>
    <row r="11" spans="1:9" ht="15" customHeight="1" x14ac:dyDescent="0.25">
      <c r="A11" s="261" t="s">
        <v>59</v>
      </c>
      <c r="B11" s="260">
        <v>60000</v>
      </c>
      <c r="C11" s="260"/>
      <c r="D11" s="11" t="s">
        <v>59</v>
      </c>
      <c r="E11" s="10">
        <v>60000</v>
      </c>
      <c r="F11" s="10"/>
      <c r="H11" s="233"/>
      <c r="I11" s="233">
        <f t="shared" ref="I11:I14" si="0">E11-H11</f>
        <v>60000</v>
      </c>
    </row>
    <row r="12" spans="1:9" ht="15" customHeight="1" x14ac:dyDescent="0.25">
      <c r="A12" s="261" t="s">
        <v>60</v>
      </c>
      <c r="B12" s="260">
        <v>40000</v>
      </c>
      <c r="C12" s="260"/>
      <c r="D12" s="11" t="s">
        <v>60</v>
      </c>
      <c r="E12" s="10">
        <v>40000</v>
      </c>
      <c r="F12" s="10"/>
      <c r="H12" s="233"/>
      <c r="I12" s="233">
        <f t="shared" si="0"/>
        <v>40000</v>
      </c>
    </row>
    <row r="13" spans="1:9" ht="15" customHeight="1" x14ac:dyDescent="0.25">
      <c r="A13" s="261" t="s">
        <v>61</v>
      </c>
      <c r="B13" s="260">
        <v>280000</v>
      </c>
      <c r="C13" s="260"/>
      <c r="D13" s="11" t="s">
        <v>61</v>
      </c>
      <c r="E13" s="10">
        <v>280000</v>
      </c>
      <c r="F13" s="10"/>
      <c r="H13" s="233"/>
      <c r="I13" s="233">
        <f t="shared" si="0"/>
        <v>280000</v>
      </c>
    </row>
    <row r="14" spans="1:9" ht="15" customHeight="1" x14ac:dyDescent="0.25">
      <c r="A14" s="261" t="s">
        <v>62</v>
      </c>
      <c r="B14" s="260">
        <v>450000</v>
      </c>
      <c r="C14" s="260"/>
      <c r="D14" s="11" t="s">
        <v>62</v>
      </c>
      <c r="E14" s="10">
        <v>450000</v>
      </c>
      <c r="F14" s="10"/>
      <c r="H14" s="233"/>
      <c r="I14" s="233">
        <f t="shared" si="0"/>
        <v>450000</v>
      </c>
    </row>
    <row r="15" spans="1:9" s="6" customFormat="1" ht="15" customHeight="1" x14ac:dyDescent="0.25">
      <c r="A15" s="261" t="s">
        <v>56</v>
      </c>
      <c r="B15" s="260">
        <v>8000</v>
      </c>
      <c r="C15" s="260"/>
      <c r="D15" s="11" t="s">
        <v>56</v>
      </c>
      <c r="E15" s="10">
        <v>8000</v>
      </c>
      <c r="F15" s="10"/>
      <c r="G15" s="228"/>
      <c r="H15" s="233"/>
      <c r="I15" s="233">
        <f t="shared" ref="I15" si="1">E15-H15</f>
        <v>8000</v>
      </c>
    </row>
    <row r="16" spans="1:9" x14ac:dyDescent="0.25">
      <c r="A16" s="261"/>
      <c r="B16" s="260"/>
      <c r="C16" s="260"/>
      <c r="D16" s="11"/>
      <c r="E16" s="10"/>
      <c r="F16" s="236"/>
      <c r="G16" s="237"/>
      <c r="H16" s="233"/>
      <c r="I16" s="237"/>
    </row>
    <row r="17" spans="1:9" s="4" customFormat="1" ht="15" customHeight="1" x14ac:dyDescent="0.25">
      <c r="A17" s="261"/>
      <c r="B17" s="260"/>
      <c r="C17" s="260"/>
      <c r="D17" s="9" t="s">
        <v>4</v>
      </c>
      <c r="E17" s="12"/>
      <c r="F17" s="13">
        <f>SUM(E11:E16)</f>
        <v>838000</v>
      </c>
      <c r="G17" s="228"/>
      <c r="H17" s="228"/>
      <c r="I17" s="228"/>
    </row>
    <row r="18" spans="1:9" ht="15" customHeight="1" x14ac:dyDescent="0.3">
      <c r="A18" s="259" t="s">
        <v>4</v>
      </c>
      <c r="B18" s="262"/>
      <c r="C18" s="263">
        <f>SUM(B11:B15)</f>
        <v>838000</v>
      </c>
      <c r="D18" s="14"/>
      <c r="E18" s="15"/>
      <c r="F18" s="16"/>
      <c r="G18" s="234">
        <f>SUM(H18:I18)</f>
        <v>838000</v>
      </c>
      <c r="H18" s="234">
        <f>SUM(H11:H17)</f>
        <v>0</v>
      </c>
      <c r="I18" s="234">
        <f>SUM(I10:I17)</f>
        <v>838000</v>
      </c>
    </row>
    <row r="19" spans="1:9" ht="15" customHeight="1" x14ac:dyDescent="0.3">
      <c r="A19" s="264"/>
      <c r="B19" s="265"/>
      <c r="C19" s="266"/>
      <c r="D19" s="238" t="s">
        <v>299</v>
      </c>
      <c r="E19" s="239"/>
      <c r="F19" s="240">
        <f>F8+F17</f>
        <v>1617500</v>
      </c>
      <c r="G19" s="241">
        <f>SUM(G18+G8)</f>
        <v>1617500</v>
      </c>
      <c r="H19" s="241">
        <f>SUM(H18+H8)</f>
        <v>0</v>
      </c>
      <c r="I19" s="241">
        <f>SUM(I18+I8)</f>
        <v>1617500</v>
      </c>
    </row>
    <row r="20" spans="1:9" s="1" customFormat="1" ht="15" customHeight="1" x14ac:dyDescent="0.25">
      <c r="A20" s="257" t="s">
        <v>65</v>
      </c>
      <c r="B20" s="267"/>
      <c r="C20" s="268">
        <f>C8+C18</f>
        <v>1617500</v>
      </c>
      <c r="D20" s="7"/>
      <c r="E20" s="17"/>
      <c r="F20" s="18"/>
      <c r="G20" s="228"/>
      <c r="H20" s="228"/>
      <c r="I20" s="228"/>
    </row>
    <row r="21" spans="1:9" s="1" customFormat="1" ht="15" customHeight="1" x14ac:dyDescent="0.3">
      <c r="A21" s="257"/>
      <c r="B21" s="267"/>
      <c r="C21" s="268"/>
      <c r="D21" s="19" t="s">
        <v>66</v>
      </c>
      <c r="E21" s="20"/>
      <c r="F21" s="20"/>
      <c r="G21" s="228"/>
      <c r="H21" s="228"/>
      <c r="I21" s="228"/>
    </row>
    <row r="22" spans="1:9" ht="15" customHeight="1" x14ac:dyDescent="0.3">
      <c r="A22" s="269" t="s">
        <v>66</v>
      </c>
      <c r="B22" s="270"/>
      <c r="C22" s="270"/>
      <c r="D22" s="21"/>
      <c r="E22" s="15"/>
      <c r="F22" s="15"/>
      <c r="G22" s="233"/>
      <c r="H22" s="233"/>
      <c r="I22" s="233"/>
    </row>
    <row r="23" spans="1:9" s="4" customFormat="1" ht="15" customHeight="1" x14ac:dyDescent="0.25">
      <c r="A23" s="271"/>
      <c r="B23" s="265"/>
      <c r="C23" s="265"/>
      <c r="D23" s="9" t="s">
        <v>5</v>
      </c>
      <c r="E23" s="10"/>
      <c r="F23" s="12"/>
      <c r="G23" s="233"/>
      <c r="H23" s="233"/>
      <c r="I23" s="233"/>
    </row>
    <row r="24" spans="1:9" ht="15" customHeight="1" x14ac:dyDescent="0.25">
      <c r="A24" s="259" t="s">
        <v>5</v>
      </c>
      <c r="B24" s="260"/>
      <c r="C24" s="262"/>
      <c r="D24" s="14"/>
      <c r="E24" s="10"/>
      <c r="F24" s="10"/>
      <c r="G24" s="233"/>
      <c r="H24" s="233"/>
      <c r="I24" s="233"/>
    </row>
    <row r="25" spans="1:9" ht="15" customHeight="1" x14ac:dyDescent="0.25">
      <c r="A25" s="264" t="s">
        <v>63</v>
      </c>
      <c r="B25" s="260">
        <v>200000</v>
      </c>
      <c r="C25" s="260"/>
      <c r="D25" s="14" t="s">
        <v>63</v>
      </c>
      <c r="E25" s="10">
        <v>200000</v>
      </c>
      <c r="F25" s="10"/>
      <c r="G25" s="233"/>
      <c r="H25" s="233"/>
      <c r="I25" s="233">
        <f t="shared" ref="I25:I28" si="2">E25-H25</f>
        <v>200000</v>
      </c>
    </row>
    <row r="26" spans="1:9" ht="15" customHeight="1" x14ac:dyDescent="0.25">
      <c r="A26" s="264" t="s">
        <v>64</v>
      </c>
      <c r="B26" s="260">
        <v>700000</v>
      </c>
      <c r="C26" s="260"/>
      <c r="D26" s="14" t="s">
        <v>64</v>
      </c>
      <c r="E26" s="10">
        <v>700000</v>
      </c>
      <c r="F26" s="10"/>
      <c r="G26" s="233"/>
      <c r="H26" s="233"/>
      <c r="I26" s="233">
        <f>E26-H26</f>
        <v>700000</v>
      </c>
    </row>
    <row r="27" spans="1:9" ht="15" customHeight="1" x14ac:dyDescent="0.25">
      <c r="A27" s="264" t="s">
        <v>6</v>
      </c>
      <c r="B27" s="260">
        <v>10000</v>
      </c>
      <c r="C27" s="260"/>
      <c r="D27" s="14" t="s">
        <v>6</v>
      </c>
      <c r="E27" s="10">
        <v>10000</v>
      </c>
      <c r="F27" s="10"/>
      <c r="G27" s="233"/>
      <c r="H27" s="233"/>
      <c r="I27" s="233">
        <f t="shared" si="2"/>
        <v>10000</v>
      </c>
    </row>
    <row r="28" spans="1:9" ht="15" customHeight="1" x14ac:dyDescent="0.25">
      <c r="A28" s="264" t="s">
        <v>67</v>
      </c>
      <c r="B28" s="260">
        <v>10000</v>
      </c>
      <c r="C28" s="260"/>
      <c r="D28" s="14" t="s">
        <v>67</v>
      </c>
      <c r="E28" s="10">
        <v>10000</v>
      </c>
      <c r="F28" s="10"/>
      <c r="G28" s="233"/>
      <c r="H28" s="233"/>
      <c r="I28" s="233">
        <f t="shared" si="2"/>
        <v>10000</v>
      </c>
    </row>
    <row r="29" spans="1:9" s="6" customFormat="1" ht="15" customHeight="1" x14ac:dyDescent="0.25">
      <c r="A29" s="259" t="s">
        <v>7</v>
      </c>
      <c r="B29" s="272"/>
      <c r="C29" s="262">
        <f>SUM(B25:B28)</f>
        <v>920000</v>
      </c>
      <c r="D29" s="242" t="s">
        <v>7</v>
      </c>
      <c r="E29" s="243"/>
      <c r="F29" s="244">
        <f>SUM(E25:E28)</f>
        <v>920000</v>
      </c>
      <c r="G29" s="245">
        <f>SUM(H29:I29)</f>
        <v>920000</v>
      </c>
      <c r="H29" s="246">
        <f>SUM(H25:H28)</f>
        <v>0</v>
      </c>
      <c r="I29" s="246">
        <f>SUM(I25:I28)</f>
        <v>920000</v>
      </c>
    </row>
    <row r="30" spans="1:9" ht="15" customHeight="1" x14ac:dyDescent="0.25">
      <c r="A30" s="273"/>
      <c r="B30" s="262"/>
      <c r="C30" s="262"/>
      <c r="D30" s="22"/>
      <c r="E30" s="12"/>
      <c r="F30" s="12"/>
      <c r="G30" s="233"/>
      <c r="H30" s="233"/>
      <c r="I30" s="233"/>
    </row>
    <row r="31" spans="1:9" ht="15" customHeight="1" x14ac:dyDescent="0.25">
      <c r="A31" s="273" t="s">
        <v>8</v>
      </c>
      <c r="B31" s="262"/>
      <c r="C31" s="262"/>
      <c r="D31" s="22" t="s">
        <v>8</v>
      </c>
      <c r="E31" s="12"/>
      <c r="F31" s="12"/>
      <c r="G31" s="233"/>
      <c r="H31" s="233"/>
      <c r="I31" s="233"/>
    </row>
    <row r="32" spans="1:9" ht="15" customHeight="1" x14ac:dyDescent="0.25">
      <c r="A32" s="273"/>
      <c r="B32" s="262"/>
      <c r="C32" s="262"/>
      <c r="D32" s="22"/>
      <c r="E32" s="12"/>
      <c r="F32" s="12"/>
      <c r="G32" s="233"/>
      <c r="H32" s="233"/>
      <c r="I32" s="244"/>
    </row>
    <row r="33" spans="1:9" ht="15" customHeight="1" x14ac:dyDescent="0.25">
      <c r="A33" s="274" t="s">
        <v>9</v>
      </c>
      <c r="B33" s="265"/>
      <c r="C33" s="266">
        <f>SUM(B34:B35)</f>
        <v>90000</v>
      </c>
      <c r="D33" s="23" t="s">
        <v>9</v>
      </c>
      <c r="E33" s="15"/>
      <c r="F33" s="12"/>
      <c r="G33" s="244">
        <f>SUM(I34:J34)</f>
        <v>90000</v>
      </c>
      <c r="H33" s="244"/>
      <c r="I33" s="244">
        <f>E34-H34</f>
        <v>90000</v>
      </c>
    </row>
    <row r="34" spans="1:9" ht="15" customHeight="1" x14ac:dyDescent="0.25">
      <c r="A34" s="264" t="s">
        <v>10</v>
      </c>
      <c r="B34" s="260">
        <v>90000</v>
      </c>
      <c r="C34" s="260"/>
      <c r="D34" s="14" t="s">
        <v>10</v>
      </c>
      <c r="E34" s="247">
        <v>90000</v>
      </c>
      <c r="G34" s="233"/>
      <c r="H34" s="233"/>
      <c r="I34" s="233">
        <f>E34-H34</f>
        <v>90000</v>
      </c>
    </row>
    <row r="35" spans="1:9" x14ac:dyDescent="0.25">
      <c r="A35" s="273"/>
      <c r="B35" s="265"/>
      <c r="C35" s="260"/>
      <c r="D35" s="22"/>
      <c r="E35" s="15"/>
      <c r="F35" s="10"/>
      <c r="G35" s="233"/>
      <c r="H35" s="233"/>
      <c r="I35" s="233"/>
    </row>
    <row r="36" spans="1:9" x14ac:dyDescent="0.25">
      <c r="A36" s="259" t="s">
        <v>11</v>
      </c>
      <c r="B36" s="260"/>
      <c r="C36" s="262">
        <f>SUM(B37:B51)</f>
        <v>92000</v>
      </c>
      <c r="D36" s="9" t="s">
        <v>11</v>
      </c>
      <c r="E36" s="10"/>
      <c r="F36" s="12">
        <f>SUM(E37:E51)</f>
        <v>92000</v>
      </c>
      <c r="G36" s="244">
        <f>SUM(H36:I36)</f>
        <v>92000</v>
      </c>
      <c r="H36" s="244">
        <f>SUM(H37:H51)</f>
        <v>0</v>
      </c>
      <c r="I36" s="244">
        <f>SUM(I37:I51)</f>
        <v>92000</v>
      </c>
    </row>
    <row r="37" spans="1:9" ht="15" customHeight="1" x14ac:dyDescent="0.25">
      <c r="A37" s="264" t="s">
        <v>12</v>
      </c>
      <c r="B37" s="260">
        <v>1000</v>
      </c>
      <c r="C37" s="260"/>
      <c r="D37" s="14" t="s">
        <v>12</v>
      </c>
      <c r="E37" s="10">
        <v>1000</v>
      </c>
      <c r="F37" s="10"/>
      <c r="I37" s="233">
        <f t="shared" ref="I37:I51" si="3">E37-H37</f>
        <v>1000</v>
      </c>
    </row>
    <row r="38" spans="1:9" ht="15" customHeight="1" x14ac:dyDescent="0.25">
      <c r="A38" s="264" t="s">
        <v>13</v>
      </c>
      <c r="B38" s="260">
        <v>3000</v>
      </c>
      <c r="C38" s="260"/>
      <c r="D38" s="14" t="s">
        <v>13</v>
      </c>
      <c r="E38" s="10">
        <v>3000</v>
      </c>
      <c r="F38" s="10"/>
      <c r="G38" s="233"/>
      <c r="H38" s="233"/>
      <c r="I38" s="233">
        <f t="shared" si="3"/>
        <v>3000</v>
      </c>
    </row>
    <row r="39" spans="1:9" ht="15" customHeight="1" x14ac:dyDescent="0.25">
      <c r="A39" s="264" t="s">
        <v>14</v>
      </c>
      <c r="B39" s="260">
        <v>4000</v>
      </c>
      <c r="C39" s="260"/>
      <c r="D39" s="14" t="s">
        <v>14</v>
      </c>
      <c r="E39" s="10">
        <v>4000</v>
      </c>
      <c r="F39" s="10"/>
      <c r="G39" s="233"/>
      <c r="H39" s="233"/>
      <c r="I39" s="233">
        <f t="shared" si="3"/>
        <v>4000</v>
      </c>
    </row>
    <row r="40" spans="1:9" ht="15" customHeight="1" x14ac:dyDescent="0.25">
      <c r="A40" s="264" t="s">
        <v>15</v>
      </c>
      <c r="B40" s="260">
        <v>4000</v>
      </c>
      <c r="C40" s="260"/>
      <c r="D40" s="14" t="s">
        <v>15</v>
      </c>
      <c r="E40" s="10">
        <v>4000</v>
      </c>
      <c r="F40" s="10"/>
      <c r="G40" s="233"/>
      <c r="H40" s="233"/>
      <c r="I40" s="233">
        <f t="shared" si="3"/>
        <v>4000</v>
      </c>
    </row>
    <row r="41" spans="1:9" ht="15" customHeight="1" x14ac:dyDescent="0.25">
      <c r="A41" s="264" t="s">
        <v>16</v>
      </c>
      <c r="B41" s="260">
        <v>3000</v>
      </c>
      <c r="C41" s="260"/>
      <c r="D41" s="14" t="s">
        <v>16</v>
      </c>
      <c r="E41" s="10">
        <v>3000</v>
      </c>
      <c r="F41" s="10"/>
      <c r="G41" s="233"/>
      <c r="H41" s="233"/>
      <c r="I41" s="233">
        <f t="shared" ref="I41" si="4">E41-H41</f>
        <v>3000</v>
      </c>
    </row>
    <row r="42" spans="1:9" ht="15" customHeight="1" x14ac:dyDescent="0.25">
      <c r="A42" s="264" t="s">
        <v>17</v>
      </c>
      <c r="B42" s="260">
        <v>1500</v>
      </c>
      <c r="C42" s="260"/>
      <c r="D42" s="14" t="s">
        <v>17</v>
      </c>
      <c r="E42" s="10">
        <v>1500</v>
      </c>
      <c r="F42" s="10"/>
      <c r="G42" s="233"/>
      <c r="H42" s="233"/>
      <c r="I42" s="233">
        <f t="shared" si="3"/>
        <v>1500</v>
      </c>
    </row>
    <row r="43" spans="1:9" ht="15" customHeight="1" x14ac:dyDescent="0.25">
      <c r="A43" s="264" t="s">
        <v>18</v>
      </c>
      <c r="B43" s="260">
        <v>5000</v>
      </c>
      <c r="C43" s="260"/>
      <c r="D43" s="14" t="s">
        <v>18</v>
      </c>
      <c r="E43" s="10">
        <v>5000</v>
      </c>
      <c r="F43" s="10"/>
      <c r="G43" s="233"/>
      <c r="H43" s="233"/>
      <c r="I43" s="233">
        <f t="shared" si="3"/>
        <v>5000</v>
      </c>
    </row>
    <row r="44" spans="1:9" ht="15" customHeight="1" x14ac:dyDescent="0.25">
      <c r="A44" s="264" t="s">
        <v>19</v>
      </c>
      <c r="B44" s="260">
        <v>5000</v>
      </c>
      <c r="C44" s="260"/>
      <c r="D44" s="14" t="s">
        <v>19</v>
      </c>
      <c r="E44" s="10">
        <v>5000</v>
      </c>
      <c r="F44" s="10"/>
      <c r="G44" s="233"/>
      <c r="H44" s="233"/>
      <c r="I44" s="233">
        <f t="shared" si="3"/>
        <v>5000</v>
      </c>
    </row>
    <row r="45" spans="1:9" ht="15" customHeight="1" x14ac:dyDescent="0.25">
      <c r="A45" s="264" t="s">
        <v>20</v>
      </c>
      <c r="B45" s="260">
        <v>7500</v>
      </c>
      <c r="C45" s="260"/>
      <c r="D45" s="14" t="s">
        <v>20</v>
      </c>
      <c r="E45" s="10">
        <v>7500</v>
      </c>
      <c r="F45" s="10"/>
      <c r="G45" s="233"/>
      <c r="H45" s="233"/>
      <c r="I45" s="233">
        <f t="shared" si="3"/>
        <v>7500</v>
      </c>
    </row>
    <row r="46" spans="1:9" ht="15" customHeight="1" x14ac:dyDescent="0.25">
      <c r="A46" s="264" t="s">
        <v>21</v>
      </c>
      <c r="B46" s="260">
        <v>15000</v>
      </c>
      <c r="C46" s="260"/>
      <c r="D46" s="14" t="s">
        <v>21</v>
      </c>
      <c r="E46" s="10">
        <v>15000</v>
      </c>
      <c r="F46" s="10"/>
      <c r="G46" s="233"/>
      <c r="H46" s="233"/>
      <c r="I46" s="233">
        <f t="shared" si="3"/>
        <v>15000</v>
      </c>
    </row>
    <row r="47" spans="1:9" ht="15" customHeight="1" x14ac:dyDescent="0.25">
      <c r="A47" s="264" t="s">
        <v>22</v>
      </c>
      <c r="B47" s="260">
        <v>6000</v>
      </c>
      <c r="C47" s="260"/>
      <c r="D47" s="14" t="s">
        <v>22</v>
      </c>
      <c r="E47" s="10">
        <v>6000</v>
      </c>
      <c r="F47" s="10"/>
      <c r="G47" s="233"/>
      <c r="H47" s="233"/>
      <c r="I47" s="233">
        <f t="shared" si="3"/>
        <v>6000</v>
      </c>
    </row>
    <row r="48" spans="1:9" ht="15" customHeight="1" x14ac:dyDescent="0.25">
      <c r="A48" s="264" t="s">
        <v>23</v>
      </c>
      <c r="B48" s="260">
        <v>2000</v>
      </c>
      <c r="C48" s="260"/>
      <c r="D48" s="14" t="s">
        <v>23</v>
      </c>
      <c r="E48" s="10">
        <v>2000</v>
      </c>
      <c r="F48" s="10"/>
      <c r="G48" s="233"/>
      <c r="H48" s="233"/>
      <c r="I48" s="233">
        <f t="shared" si="3"/>
        <v>2000</v>
      </c>
    </row>
    <row r="49" spans="1:9" ht="15" customHeight="1" x14ac:dyDescent="0.25">
      <c r="A49" s="264" t="s">
        <v>24</v>
      </c>
      <c r="B49" s="260">
        <v>1000</v>
      </c>
      <c r="C49" s="260"/>
      <c r="D49" s="14" t="s">
        <v>24</v>
      </c>
      <c r="E49" s="10">
        <v>1000</v>
      </c>
      <c r="F49" s="10"/>
      <c r="G49" s="233"/>
      <c r="H49" s="233"/>
      <c r="I49" s="233">
        <f t="shared" si="3"/>
        <v>1000</v>
      </c>
    </row>
    <row r="50" spans="1:9" ht="15" customHeight="1" x14ac:dyDescent="0.25">
      <c r="A50" s="264" t="s">
        <v>25</v>
      </c>
      <c r="B50" s="260">
        <v>4000</v>
      </c>
      <c r="C50" s="260"/>
      <c r="D50" s="14" t="s">
        <v>25</v>
      </c>
      <c r="E50" s="10">
        <v>4000</v>
      </c>
      <c r="F50" s="10"/>
      <c r="G50" s="233"/>
      <c r="H50" s="233"/>
      <c r="I50" s="233">
        <f t="shared" si="3"/>
        <v>4000</v>
      </c>
    </row>
    <row r="51" spans="1:9" ht="15" customHeight="1" x14ac:dyDescent="0.25">
      <c r="A51" s="264" t="s">
        <v>26</v>
      </c>
      <c r="B51" s="260">
        <v>30000</v>
      </c>
      <c r="C51" s="260"/>
      <c r="D51" s="14" t="s">
        <v>26</v>
      </c>
      <c r="E51" s="10">
        <v>30000</v>
      </c>
      <c r="F51" s="10"/>
      <c r="G51" s="233"/>
      <c r="H51" s="233"/>
      <c r="I51" s="233">
        <f t="shared" si="3"/>
        <v>30000</v>
      </c>
    </row>
    <row r="52" spans="1:9" ht="15" customHeight="1" x14ac:dyDescent="0.25">
      <c r="A52" s="264"/>
      <c r="B52" s="260"/>
      <c r="C52" s="260"/>
      <c r="D52" s="14"/>
      <c r="E52" s="10"/>
      <c r="F52" s="10"/>
      <c r="G52" s="233"/>
      <c r="H52" s="233"/>
      <c r="I52" s="233"/>
    </row>
    <row r="53" spans="1:9" ht="15" customHeight="1" x14ac:dyDescent="0.25">
      <c r="A53" s="259" t="s">
        <v>27</v>
      </c>
      <c r="B53" s="260"/>
      <c r="C53" s="262">
        <f>SUM(B54:B56)</f>
        <v>239000</v>
      </c>
      <c r="D53" s="9" t="s">
        <v>27</v>
      </c>
      <c r="E53" s="10"/>
      <c r="F53" s="12">
        <f>SUM(E54:E56)</f>
        <v>239000</v>
      </c>
      <c r="G53" s="244">
        <f>SUM(H53:I53)</f>
        <v>239000</v>
      </c>
      <c r="H53" s="235">
        <f>SUM(H54:H56)</f>
        <v>0</v>
      </c>
      <c r="I53" s="235">
        <f>SUM(I54:I56)</f>
        <v>239000</v>
      </c>
    </row>
    <row r="54" spans="1:9" s="4" customFormat="1" ht="15" customHeight="1" x14ac:dyDescent="0.25">
      <c r="A54" s="264" t="s">
        <v>28</v>
      </c>
      <c r="B54" s="260">
        <v>178000</v>
      </c>
      <c r="C54" s="260"/>
      <c r="D54" s="14" t="s">
        <v>28</v>
      </c>
      <c r="E54" s="10">
        <v>178000</v>
      </c>
      <c r="F54" s="10"/>
      <c r="G54" s="233"/>
      <c r="H54" s="233"/>
      <c r="I54" s="233">
        <f>E54-H54</f>
        <v>178000</v>
      </c>
    </row>
    <row r="55" spans="1:9" ht="15" customHeight="1" x14ac:dyDescent="0.25">
      <c r="A55" s="275" t="s">
        <v>29</v>
      </c>
      <c r="B55" s="260">
        <v>47000</v>
      </c>
      <c r="C55" s="260"/>
      <c r="D55" s="24" t="s">
        <v>29</v>
      </c>
      <c r="E55" s="10">
        <v>47000</v>
      </c>
      <c r="F55" s="10"/>
      <c r="G55" s="233"/>
      <c r="H55" s="233"/>
      <c r="I55" s="233">
        <f>E55-H55</f>
        <v>47000</v>
      </c>
    </row>
    <row r="56" spans="1:9" ht="15" customHeight="1" x14ac:dyDescent="0.25">
      <c r="A56" s="275" t="s">
        <v>30</v>
      </c>
      <c r="B56" s="260">
        <v>14000</v>
      </c>
      <c r="C56" s="260"/>
      <c r="D56" s="24" t="s">
        <v>30</v>
      </c>
      <c r="E56" s="10">
        <v>14000</v>
      </c>
      <c r="F56" s="10"/>
      <c r="G56" s="233"/>
      <c r="H56" s="233"/>
      <c r="I56" s="233">
        <f t="shared" ref="I56" si="5">E56-H56</f>
        <v>14000</v>
      </c>
    </row>
    <row r="57" spans="1:9" ht="15" customHeight="1" x14ac:dyDescent="0.25">
      <c r="A57" s="275"/>
      <c r="B57" s="260"/>
      <c r="C57" s="260"/>
      <c r="D57" s="24"/>
      <c r="E57" s="10"/>
      <c r="F57" s="10"/>
      <c r="G57" s="233"/>
      <c r="H57" s="233"/>
      <c r="I57" s="233"/>
    </row>
    <row r="58" spans="1:9" ht="15" customHeight="1" x14ac:dyDescent="0.25">
      <c r="A58" s="259" t="s">
        <v>31</v>
      </c>
      <c r="B58" s="260"/>
      <c r="C58" s="262">
        <f>SUM(B59:B63)</f>
        <v>41500</v>
      </c>
      <c r="D58" s="9" t="s">
        <v>31</v>
      </c>
      <c r="E58" s="10"/>
      <c r="F58" s="12">
        <f>SUM(E59:E63)</f>
        <v>41500</v>
      </c>
      <c r="G58" s="244">
        <f>SUM(H58:I58)</f>
        <v>41500</v>
      </c>
      <c r="H58" s="235">
        <f>SUM(H59:H62)</f>
        <v>0</v>
      </c>
      <c r="I58" s="235">
        <f>SUM(I59:I63)</f>
        <v>41500</v>
      </c>
    </row>
    <row r="59" spans="1:9" s="4" customFormat="1" ht="15" customHeight="1" x14ac:dyDescent="0.25">
      <c r="A59" s="264" t="s">
        <v>32</v>
      </c>
      <c r="B59" s="260">
        <v>12500</v>
      </c>
      <c r="C59" s="260"/>
      <c r="D59" s="14" t="s">
        <v>32</v>
      </c>
      <c r="E59" s="10">
        <v>12500</v>
      </c>
      <c r="F59" s="10"/>
      <c r="G59" s="233"/>
      <c r="H59" s="233"/>
      <c r="I59" s="233">
        <f t="shared" ref="I59:I63" si="6">E59-H59</f>
        <v>12500</v>
      </c>
    </row>
    <row r="60" spans="1:9" ht="15" customHeight="1" x14ac:dyDescent="0.25">
      <c r="A60" s="264" t="s">
        <v>33</v>
      </c>
      <c r="B60" s="260">
        <v>3000</v>
      </c>
      <c r="C60" s="260"/>
      <c r="D60" s="14" t="s">
        <v>33</v>
      </c>
      <c r="E60" s="10">
        <v>3000</v>
      </c>
      <c r="F60" s="10"/>
      <c r="G60" s="233"/>
      <c r="H60" s="233"/>
      <c r="I60" s="233">
        <f t="shared" si="6"/>
        <v>3000</v>
      </c>
    </row>
    <row r="61" spans="1:9" x14ac:dyDescent="0.25">
      <c r="A61" s="264" t="s">
        <v>34</v>
      </c>
      <c r="B61" s="260">
        <v>6000</v>
      </c>
      <c r="C61" s="260"/>
      <c r="D61" s="14" t="s">
        <v>34</v>
      </c>
      <c r="E61" s="10">
        <v>6000</v>
      </c>
      <c r="F61" s="10"/>
      <c r="G61" s="233"/>
      <c r="H61" s="233"/>
      <c r="I61" s="233">
        <f t="shared" si="6"/>
        <v>6000</v>
      </c>
    </row>
    <row r="62" spans="1:9" ht="15" customHeight="1" x14ac:dyDescent="0.25">
      <c r="A62" s="264" t="s">
        <v>35</v>
      </c>
      <c r="B62" s="260">
        <v>10000</v>
      </c>
      <c r="C62" s="260"/>
      <c r="D62" s="14" t="s">
        <v>35</v>
      </c>
      <c r="E62" s="10">
        <v>10000</v>
      </c>
      <c r="F62" s="10"/>
      <c r="G62" s="233"/>
      <c r="H62" s="233"/>
      <c r="I62" s="233">
        <f t="shared" si="6"/>
        <v>10000</v>
      </c>
    </row>
    <row r="63" spans="1:9" ht="15" customHeight="1" x14ac:dyDescent="0.25">
      <c r="A63" s="276" t="s">
        <v>36</v>
      </c>
      <c r="B63" s="260">
        <v>10000</v>
      </c>
      <c r="C63" s="260"/>
      <c r="D63" s="25" t="s">
        <v>36</v>
      </c>
      <c r="E63" s="10">
        <v>10000</v>
      </c>
      <c r="F63" s="10"/>
      <c r="G63" s="244"/>
      <c r="H63" s="235"/>
      <c r="I63" s="233">
        <f t="shared" si="6"/>
        <v>10000</v>
      </c>
    </row>
    <row r="64" spans="1:9" ht="15" customHeight="1" x14ac:dyDescent="0.25">
      <c r="A64" s="276"/>
      <c r="B64" s="260"/>
      <c r="C64" s="260"/>
      <c r="D64" s="25"/>
      <c r="E64" s="10"/>
      <c r="F64" s="10"/>
      <c r="G64" s="233"/>
      <c r="H64" s="233"/>
      <c r="I64" s="233"/>
    </row>
    <row r="65" spans="1:9" ht="15" customHeight="1" x14ac:dyDescent="0.25">
      <c r="A65" s="259" t="s">
        <v>37</v>
      </c>
      <c r="B65" s="260"/>
      <c r="C65" s="262">
        <f>SUM(B66:B68)</f>
        <v>58000</v>
      </c>
      <c r="D65" s="9" t="s">
        <v>37</v>
      </c>
      <c r="E65" s="10"/>
      <c r="F65" s="12">
        <f>SUM(E66:E68)</f>
        <v>58000</v>
      </c>
      <c r="G65" s="244">
        <f>SUM(H65:I65)</f>
        <v>58000</v>
      </c>
      <c r="H65" s="244">
        <f>SUM(H66:H69)</f>
        <v>0</v>
      </c>
      <c r="I65" s="244">
        <f>SUM(I66:I69)</f>
        <v>58000</v>
      </c>
    </row>
    <row r="66" spans="1:9" ht="15" customHeight="1" x14ac:dyDescent="0.25">
      <c r="A66" s="264" t="s">
        <v>38</v>
      </c>
      <c r="B66" s="260">
        <v>15000</v>
      </c>
      <c r="C66" s="260"/>
      <c r="D66" s="14" t="s">
        <v>38</v>
      </c>
      <c r="E66" s="10">
        <v>15000</v>
      </c>
      <c r="F66" s="10"/>
      <c r="G66" s="233"/>
      <c r="H66" s="233"/>
      <c r="I66" s="233">
        <f t="shared" ref="I66:I68" si="7">E66-H66</f>
        <v>15000</v>
      </c>
    </row>
    <row r="67" spans="1:9" ht="15" customHeight="1" x14ac:dyDescent="0.25">
      <c r="A67" s="264" t="s">
        <v>39</v>
      </c>
      <c r="B67" s="260">
        <v>36000</v>
      </c>
      <c r="C67" s="260"/>
      <c r="D67" s="14" t="s">
        <v>39</v>
      </c>
      <c r="E67" s="10">
        <v>36000</v>
      </c>
      <c r="F67" s="10"/>
      <c r="G67" s="233"/>
      <c r="H67" s="233"/>
      <c r="I67" s="233">
        <f t="shared" si="7"/>
        <v>36000</v>
      </c>
    </row>
    <row r="68" spans="1:9" ht="15" customHeight="1" x14ac:dyDescent="0.25">
      <c r="A68" s="264" t="s">
        <v>40</v>
      </c>
      <c r="B68" s="260">
        <v>7000</v>
      </c>
      <c r="C68" s="260"/>
      <c r="D68" s="14" t="s">
        <v>40</v>
      </c>
      <c r="E68" s="10">
        <v>7000</v>
      </c>
      <c r="F68" s="10"/>
      <c r="G68" s="233"/>
      <c r="H68" s="233"/>
      <c r="I68" s="233">
        <f t="shared" si="7"/>
        <v>7000</v>
      </c>
    </row>
    <row r="69" spans="1:9" ht="15" customHeight="1" x14ac:dyDescent="0.25">
      <c r="A69" s="275"/>
      <c r="B69" s="260"/>
      <c r="C69" s="260"/>
      <c r="D69" s="24"/>
      <c r="E69" s="10"/>
      <c r="F69" s="10"/>
      <c r="G69" s="233"/>
      <c r="H69" s="233"/>
      <c r="I69" s="233"/>
    </row>
    <row r="70" spans="1:9" ht="15" customHeight="1" x14ac:dyDescent="0.25">
      <c r="A70" s="259" t="s">
        <v>41</v>
      </c>
      <c r="B70" s="260"/>
      <c r="C70" s="262">
        <f>SUM(B71:B73)</f>
        <v>15000</v>
      </c>
      <c r="D70" s="9" t="s">
        <v>41</v>
      </c>
      <c r="E70" s="10"/>
      <c r="F70" s="12">
        <f>SUM(E71:E73)</f>
        <v>15000</v>
      </c>
      <c r="G70" s="244">
        <f>SUM(H70:I70)</f>
        <v>15000</v>
      </c>
      <c r="H70" s="235">
        <f>SUM(H71:H74)</f>
        <v>0</v>
      </c>
      <c r="I70" s="235">
        <f>SUM(I71:I74)</f>
        <v>15000</v>
      </c>
    </row>
    <row r="71" spans="1:9" s="4" customFormat="1" ht="15" customHeight="1" x14ac:dyDescent="0.25">
      <c r="A71" s="264" t="s">
        <v>42</v>
      </c>
      <c r="B71" s="260">
        <v>2500</v>
      </c>
      <c r="C71" s="260"/>
      <c r="D71" s="14" t="s">
        <v>42</v>
      </c>
      <c r="E71" s="10">
        <v>2500</v>
      </c>
      <c r="F71" s="10"/>
      <c r="G71" s="233"/>
      <c r="H71" s="233"/>
      <c r="I71" s="233">
        <f t="shared" ref="I71:I72" si="8">E71-H71</f>
        <v>2500</v>
      </c>
    </row>
    <row r="72" spans="1:9" ht="15" customHeight="1" x14ac:dyDescent="0.25">
      <c r="A72" s="264" t="s">
        <v>43</v>
      </c>
      <c r="B72" s="260">
        <v>10000</v>
      </c>
      <c r="C72" s="260"/>
      <c r="D72" s="14" t="s">
        <v>43</v>
      </c>
      <c r="E72" s="10">
        <v>10000</v>
      </c>
      <c r="F72" s="10"/>
      <c r="G72" s="233"/>
      <c r="H72" s="233"/>
      <c r="I72" s="233">
        <f t="shared" si="8"/>
        <v>10000</v>
      </c>
    </row>
    <row r="73" spans="1:9" ht="15" customHeight="1" x14ac:dyDescent="0.25">
      <c r="A73" s="264" t="s">
        <v>44</v>
      </c>
      <c r="B73" s="260">
        <v>2500</v>
      </c>
      <c r="C73" s="260"/>
      <c r="D73" s="14" t="s">
        <v>44</v>
      </c>
      <c r="E73" s="10">
        <v>2500</v>
      </c>
      <c r="F73" s="10"/>
      <c r="G73" s="233"/>
      <c r="H73" s="233"/>
      <c r="I73" s="233">
        <f t="shared" ref="I73" si="9">E73-H73</f>
        <v>2500</v>
      </c>
    </row>
    <row r="74" spans="1:9" x14ac:dyDescent="0.25">
      <c r="A74" s="264"/>
      <c r="B74" s="260"/>
      <c r="C74" s="260"/>
      <c r="D74" s="14"/>
      <c r="E74" s="10"/>
      <c r="F74" s="10"/>
      <c r="G74" s="233"/>
      <c r="H74" s="233"/>
      <c r="I74" s="233"/>
    </row>
    <row r="75" spans="1:9" ht="15" customHeight="1" x14ac:dyDescent="0.25">
      <c r="A75" s="259" t="s">
        <v>45</v>
      </c>
      <c r="B75" s="260"/>
      <c r="C75" s="262">
        <f>SUM(B76:B82)</f>
        <v>162000</v>
      </c>
      <c r="D75" s="9" t="s">
        <v>45</v>
      </c>
      <c r="E75" s="10"/>
      <c r="F75" s="12">
        <f>SUM(E76:E82)</f>
        <v>162000</v>
      </c>
      <c r="G75" s="244">
        <f>SUM(H75:I75)</f>
        <v>162000</v>
      </c>
      <c r="H75" s="244">
        <f>SUM(H76:H82)</f>
        <v>0</v>
      </c>
      <c r="I75" s="244">
        <f>SUM(I76:I82)</f>
        <v>162000</v>
      </c>
    </row>
    <row r="76" spans="1:9" ht="15" customHeight="1" x14ac:dyDescent="0.25">
      <c r="A76" s="264" t="s">
        <v>46</v>
      </c>
      <c r="B76" s="260">
        <v>7000</v>
      </c>
      <c r="C76" s="260"/>
      <c r="D76" s="14" t="s">
        <v>46</v>
      </c>
      <c r="E76" s="10">
        <v>7000</v>
      </c>
      <c r="F76" s="10"/>
      <c r="G76" s="233"/>
      <c r="H76" s="233"/>
      <c r="I76" s="233">
        <f t="shared" ref="I76:I82" si="10">E76-H76</f>
        <v>7000</v>
      </c>
    </row>
    <row r="77" spans="1:9" ht="15" customHeight="1" x14ac:dyDescent="0.25">
      <c r="A77" s="264" t="s">
        <v>47</v>
      </c>
      <c r="B77" s="260">
        <v>70000</v>
      </c>
      <c r="C77" s="260"/>
      <c r="D77" s="14" t="s">
        <v>47</v>
      </c>
      <c r="E77" s="10">
        <v>70000</v>
      </c>
      <c r="F77" s="10"/>
      <c r="G77" s="233"/>
      <c r="H77" s="233"/>
      <c r="I77" s="233">
        <f t="shared" si="10"/>
        <v>70000</v>
      </c>
    </row>
    <row r="78" spans="1:9" ht="15" customHeight="1" x14ac:dyDescent="0.25">
      <c r="A78" s="264" t="s">
        <v>48</v>
      </c>
      <c r="B78" s="260">
        <v>2000</v>
      </c>
      <c r="C78" s="260"/>
      <c r="D78" s="14" t="s">
        <v>48</v>
      </c>
      <c r="E78" s="10">
        <v>2000</v>
      </c>
      <c r="F78" s="10"/>
      <c r="G78" s="233"/>
      <c r="H78" s="233"/>
      <c r="I78" s="233">
        <f t="shared" si="10"/>
        <v>2000</v>
      </c>
    </row>
    <row r="79" spans="1:9" ht="15" customHeight="1" x14ac:dyDescent="0.25">
      <c r="A79" s="264" t="s">
        <v>49</v>
      </c>
      <c r="B79" s="260">
        <v>32000</v>
      </c>
      <c r="C79" s="260"/>
      <c r="D79" s="14" t="s">
        <v>49</v>
      </c>
      <c r="E79" s="10">
        <v>32000</v>
      </c>
      <c r="F79" s="10"/>
      <c r="G79" s="233"/>
      <c r="H79" s="233"/>
      <c r="I79" s="233">
        <f t="shared" si="10"/>
        <v>32000</v>
      </c>
    </row>
    <row r="80" spans="1:9" ht="15" customHeight="1" x14ac:dyDescent="0.25">
      <c r="A80" s="264" t="s">
        <v>50</v>
      </c>
      <c r="B80" s="260">
        <v>30000</v>
      </c>
      <c r="C80" s="260"/>
      <c r="D80" s="14" t="s">
        <v>50</v>
      </c>
      <c r="E80" s="10">
        <v>30000</v>
      </c>
      <c r="F80" s="10"/>
      <c r="G80" s="233"/>
      <c r="H80" s="233"/>
      <c r="I80" s="233">
        <f t="shared" si="10"/>
        <v>30000</v>
      </c>
    </row>
    <row r="81" spans="1:9" ht="15" customHeight="1" x14ac:dyDescent="0.25">
      <c r="A81" s="264" t="s">
        <v>51</v>
      </c>
      <c r="B81" s="260">
        <v>14000</v>
      </c>
      <c r="C81" s="260"/>
      <c r="D81" s="14" t="s">
        <v>51</v>
      </c>
      <c r="E81" s="10">
        <v>14000</v>
      </c>
      <c r="F81" s="10"/>
      <c r="G81" s="233"/>
      <c r="H81" s="233"/>
      <c r="I81" s="233">
        <f t="shared" si="10"/>
        <v>14000</v>
      </c>
    </row>
    <row r="82" spans="1:9" ht="15" customHeight="1" x14ac:dyDescent="0.25">
      <c r="A82" s="264" t="s">
        <v>52</v>
      </c>
      <c r="B82" s="260">
        <v>7000</v>
      </c>
      <c r="C82" s="260"/>
      <c r="D82" s="14" t="s">
        <v>52</v>
      </c>
      <c r="E82" s="10">
        <v>7000</v>
      </c>
      <c r="F82" s="10"/>
      <c r="G82" s="233"/>
      <c r="H82" s="233"/>
      <c r="I82" s="233">
        <f t="shared" si="10"/>
        <v>7000</v>
      </c>
    </row>
    <row r="83" spans="1:9" ht="15" customHeight="1" x14ac:dyDescent="0.25">
      <c r="A83" s="259" t="s">
        <v>53</v>
      </c>
      <c r="B83" s="272"/>
      <c r="C83" s="262">
        <f>SUM(C33+C36+C53+C58+C65+C70+C75)</f>
        <v>697500</v>
      </c>
      <c r="D83" s="242" t="s">
        <v>53</v>
      </c>
      <c r="E83" s="243"/>
      <c r="F83" s="244">
        <f>SUM(E34+F36+F53+F58+F65+F70+F75)</f>
        <v>697500</v>
      </c>
      <c r="G83" s="244">
        <f>SUM(H83:I83)</f>
        <v>697500</v>
      </c>
      <c r="H83" s="244">
        <f>SUM(H75+H70+H65+H58+H53+H36+H33)</f>
        <v>0</v>
      </c>
      <c r="I83" s="244">
        <f>SUM(I75+I70+I65+I58+I53+I36+I33)</f>
        <v>697500</v>
      </c>
    </row>
    <row r="84" spans="1:9" x14ac:dyDescent="0.25">
      <c r="A84" s="264"/>
      <c r="B84" s="260"/>
      <c r="C84" s="260"/>
      <c r="D84" s="14"/>
      <c r="E84" s="10"/>
      <c r="F84" s="10"/>
      <c r="G84" s="233"/>
      <c r="H84" s="233"/>
      <c r="I84" s="233"/>
    </row>
    <row r="85" spans="1:9" ht="15" customHeight="1" x14ac:dyDescent="0.25">
      <c r="A85" s="257" t="s">
        <v>68</v>
      </c>
      <c r="B85" s="277"/>
      <c r="C85" s="277">
        <f>C83+C29</f>
        <v>1617500</v>
      </c>
      <c r="D85" s="7" t="s">
        <v>300</v>
      </c>
      <c r="E85" s="26"/>
      <c r="F85" s="248">
        <f>F83+F29</f>
        <v>1617500</v>
      </c>
      <c r="G85" s="248">
        <f>G83+G29</f>
        <v>1617500</v>
      </c>
      <c r="H85" s="248">
        <f>SUM(H83+H29)</f>
        <v>0</v>
      </c>
      <c r="I85" s="248">
        <f>SUM(I83+I29)</f>
        <v>1617500</v>
      </c>
    </row>
    <row r="86" spans="1:9" ht="19.5" customHeight="1" thickBot="1" x14ac:dyDescent="0.35">
      <c r="A86" s="261"/>
      <c r="B86" s="278"/>
      <c r="C86" s="278"/>
      <c r="D86" s="27" t="s">
        <v>54</v>
      </c>
      <c r="E86" s="249">
        <f>SUM(F19-F85)</f>
        <v>0</v>
      </c>
      <c r="F86" s="28"/>
      <c r="G86" s="250"/>
      <c r="H86" s="250"/>
      <c r="I86" s="251"/>
    </row>
    <row r="87" spans="1:9" ht="21" thickBot="1" x14ac:dyDescent="0.35">
      <c r="A87" s="279" t="s">
        <v>54</v>
      </c>
      <c r="B87" s="280">
        <f>SUM(C20-C85)</f>
        <v>0</v>
      </c>
      <c r="C87" s="281"/>
      <c r="G87" s="253"/>
      <c r="H87" s="253"/>
      <c r="I87" s="253"/>
    </row>
    <row r="88" spans="1:9" x14ac:dyDescent="0.25">
      <c r="G88" s="253"/>
      <c r="H88" s="253"/>
      <c r="I88" s="253"/>
    </row>
    <row r="89" spans="1:9" x14ac:dyDescent="0.25">
      <c r="G89" s="253"/>
      <c r="H89" s="253"/>
      <c r="I89" s="253"/>
    </row>
    <row r="90" spans="1:9" x14ac:dyDescent="0.25">
      <c r="G90" s="253"/>
      <c r="H90" s="253"/>
      <c r="I90" s="253"/>
    </row>
    <row r="91" spans="1:9" x14ac:dyDescent="0.25">
      <c r="G91" s="253"/>
      <c r="H91" s="253"/>
      <c r="I91" s="253"/>
    </row>
    <row r="92" spans="1:9" x14ac:dyDescent="0.25">
      <c r="G92" s="253"/>
      <c r="H92" s="253"/>
      <c r="I92" s="253"/>
    </row>
    <row r="93" spans="1:9" x14ac:dyDescent="0.25">
      <c r="G93" s="253"/>
      <c r="H93" s="253"/>
      <c r="I93" s="253"/>
    </row>
    <row r="94" spans="1:9" x14ac:dyDescent="0.25">
      <c r="G94" s="253"/>
      <c r="H94" s="253"/>
      <c r="I94" s="253"/>
    </row>
    <row r="95" spans="1:9" x14ac:dyDescent="0.25">
      <c r="G95" s="253"/>
      <c r="H95" s="253"/>
      <c r="I95" s="253"/>
    </row>
    <row r="96" spans="1:9" x14ac:dyDescent="0.25">
      <c r="G96" s="253"/>
      <c r="H96" s="253"/>
      <c r="I96" s="253"/>
    </row>
    <row r="97" spans="7:9" x14ac:dyDescent="0.25">
      <c r="G97" s="253"/>
      <c r="H97" s="253"/>
      <c r="I97" s="253"/>
    </row>
    <row r="98" spans="7:9" x14ac:dyDescent="0.25">
      <c r="G98" s="253"/>
      <c r="H98" s="253"/>
      <c r="I98" s="253"/>
    </row>
    <row r="99" spans="7:9" x14ac:dyDescent="0.25">
      <c r="G99" s="253"/>
      <c r="H99" s="253"/>
      <c r="I99" s="253"/>
    </row>
    <row r="100" spans="7:9" x14ac:dyDescent="0.25">
      <c r="G100" s="253"/>
      <c r="H100" s="253"/>
      <c r="I100" s="253"/>
    </row>
    <row r="101" spans="7:9" x14ac:dyDescent="0.25">
      <c r="G101" s="253"/>
      <c r="H101" s="253"/>
      <c r="I101" s="253"/>
    </row>
    <row r="102" spans="7:9" x14ac:dyDescent="0.25">
      <c r="G102" s="253"/>
      <c r="H102" s="253"/>
      <c r="I102" s="253"/>
    </row>
    <row r="103" spans="7:9" x14ac:dyDescent="0.25">
      <c r="G103" s="253"/>
      <c r="H103" s="253"/>
      <c r="I103" s="253"/>
    </row>
    <row r="104" spans="7:9" x14ac:dyDescent="0.25">
      <c r="G104" s="253"/>
      <c r="H104" s="253"/>
      <c r="I104" s="253"/>
    </row>
    <row r="105" spans="7:9" x14ac:dyDescent="0.25">
      <c r="G105" s="253"/>
      <c r="H105" s="253"/>
      <c r="I105" s="253"/>
    </row>
    <row r="106" spans="7:9" x14ac:dyDescent="0.25">
      <c r="G106" s="253"/>
      <c r="H106" s="253"/>
      <c r="I106" s="253"/>
    </row>
    <row r="107" spans="7:9" x14ac:dyDescent="0.25">
      <c r="G107" s="253"/>
      <c r="H107" s="253"/>
      <c r="I107" s="253"/>
    </row>
    <row r="108" spans="7:9" x14ac:dyDescent="0.25">
      <c r="G108" s="253"/>
      <c r="H108" s="253"/>
      <c r="I108" s="253"/>
    </row>
    <row r="109" spans="7:9" x14ac:dyDescent="0.25">
      <c r="G109" s="253"/>
      <c r="H109" s="253"/>
      <c r="I109" s="253"/>
    </row>
    <row r="110" spans="7:9" x14ac:dyDescent="0.25">
      <c r="G110" s="253"/>
      <c r="H110" s="253"/>
      <c r="I110" s="253"/>
    </row>
    <row r="111" spans="7:9" x14ac:dyDescent="0.25">
      <c r="G111" s="253"/>
      <c r="H111" s="253"/>
      <c r="I111" s="253"/>
    </row>
    <row r="112" spans="7:9" x14ac:dyDescent="0.25">
      <c r="G112" s="253"/>
      <c r="H112" s="253"/>
      <c r="I112" s="253"/>
    </row>
    <row r="113" spans="7:9" x14ac:dyDescent="0.25">
      <c r="G113" s="253"/>
      <c r="H113" s="253"/>
      <c r="I113" s="253"/>
    </row>
    <row r="114" spans="7:9" x14ac:dyDescent="0.25">
      <c r="G114" s="253"/>
      <c r="H114" s="253"/>
      <c r="I114" s="253"/>
    </row>
    <row r="115" spans="7:9" x14ac:dyDescent="0.25">
      <c r="G115" s="253"/>
      <c r="H115" s="253"/>
      <c r="I115" s="253"/>
    </row>
    <row r="116" spans="7:9" x14ac:dyDescent="0.25">
      <c r="G116" s="253"/>
      <c r="H116" s="253"/>
      <c r="I116" s="253"/>
    </row>
    <row r="117" spans="7:9" x14ac:dyDescent="0.25">
      <c r="G117" s="253"/>
      <c r="H117" s="253"/>
      <c r="I117" s="253"/>
    </row>
    <row r="118" spans="7:9" x14ac:dyDescent="0.25">
      <c r="G118" s="253"/>
      <c r="H118" s="253"/>
      <c r="I118" s="253"/>
    </row>
    <row r="119" spans="7:9" x14ac:dyDescent="0.25">
      <c r="G119" s="253"/>
      <c r="H119" s="253"/>
      <c r="I119" s="253"/>
    </row>
    <row r="120" spans="7:9" x14ac:dyDescent="0.25">
      <c r="G120" s="253"/>
      <c r="H120" s="253"/>
      <c r="I120" s="253"/>
    </row>
    <row r="121" spans="7:9" x14ac:dyDescent="0.25">
      <c r="G121" s="253"/>
      <c r="H121" s="253"/>
      <c r="I121" s="253"/>
    </row>
    <row r="122" spans="7:9" x14ac:dyDescent="0.25">
      <c r="G122" s="253"/>
      <c r="H122" s="253"/>
      <c r="I122" s="253"/>
    </row>
    <row r="123" spans="7:9" x14ac:dyDescent="0.25">
      <c r="G123" s="253"/>
      <c r="H123" s="253"/>
      <c r="I123" s="253"/>
    </row>
    <row r="124" spans="7:9" x14ac:dyDescent="0.25">
      <c r="G124" s="253"/>
      <c r="H124" s="253"/>
      <c r="I124" s="253"/>
    </row>
    <row r="125" spans="7:9" x14ac:dyDescent="0.25">
      <c r="G125" s="253"/>
      <c r="H125" s="253"/>
      <c r="I125" s="253"/>
    </row>
    <row r="126" spans="7:9" x14ac:dyDescent="0.25">
      <c r="G126" s="253"/>
      <c r="H126" s="253"/>
      <c r="I126" s="253"/>
    </row>
    <row r="127" spans="7:9" x14ac:dyDescent="0.25">
      <c r="G127" s="253"/>
      <c r="H127" s="253"/>
      <c r="I127" s="253"/>
    </row>
    <row r="128" spans="7:9" x14ac:dyDescent="0.25">
      <c r="G128" s="253"/>
      <c r="H128" s="253"/>
      <c r="I128" s="253"/>
    </row>
    <row r="129" spans="7:9" x14ac:dyDescent="0.25">
      <c r="G129" s="253"/>
      <c r="H129" s="253"/>
      <c r="I129" s="253"/>
    </row>
    <row r="130" spans="7:9" x14ac:dyDescent="0.25">
      <c r="G130" s="253"/>
      <c r="H130" s="253"/>
      <c r="I130" s="253"/>
    </row>
    <row r="131" spans="7:9" x14ac:dyDescent="0.25">
      <c r="G131" s="253"/>
      <c r="H131" s="253"/>
      <c r="I131" s="253"/>
    </row>
    <row r="132" spans="7:9" x14ac:dyDescent="0.25">
      <c r="G132" s="253"/>
      <c r="H132" s="253"/>
      <c r="I132" s="253"/>
    </row>
    <row r="133" spans="7:9" x14ac:dyDescent="0.25">
      <c r="G133" s="253"/>
      <c r="H133" s="253"/>
      <c r="I133" s="253"/>
    </row>
    <row r="134" spans="7:9" x14ac:dyDescent="0.25">
      <c r="G134" s="253"/>
      <c r="H134" s="253"/>
      <c r="I134" s="253"/>
    </row>
    <row r="135" spans="7:9" x14ac:dyDescent="0.25">
      <c r="G135" s="253"/>
      <c r="H135" s="253"/>
      <c r="I135" s="253"/>
    </row>
    <row r="136" spans="7:9" x14ac:dyDescent="0.25">
      <c r="G136" s="253"/>
      <c r="H136" s="253"/>
      <c r="I136" s="253"/>
    </row>
    <row r="137" spans="7:9" x14ac:dyDescent="0.25">
      <c r="G137" s="253"/>
      <c r="H137" s="253"/>
      <c r="I137" s="253"/>
    </row>
    <row r="138" spans="7:9" x14ac:dyDescent="0.25">
      <c r="G138" s="253"/>
      <c r="H138" s="253"/>
      <c r="I138" s="253"/>
    </row>
    <row r="139" spans="7:9" x14ac:dyDescent="0.25">
      <c r="G139" s="253"/>
      <c r="H139" s="253"/>
      <c r="I139" s="253"/>
    </row>
    <row r="140" spans="7:9" x14ac:dyDescent="0.25">
      <c r="G140" s="253"/>
      <c r="H140" s="253"/>
      <c r="I140" s="253"/>
    </row>
    <row r="141" spans="7:9" x14ac:dyDescent="0.25">
      <c r="G141" s="253"/>
      <c r="H141" s="253"/>
      <c r="I141" s="253"/>
    </row>
    <row r="142" spans="7:9" x14ac:dyDescent="0.25">
      <c r="G142" s="253"/>
      <c r="H142" s="253"/>
      <c r="I142" s="253"/>
    </row>
    <row r="143" spans="7:9" x14ac:dyDescent="0.25">
      <c r="G143" s="253"/>
      <c r="H143" s="253"/>
      <c r="I143" s="253"/>
    </row>
    <row r="144" spans="7:9" x14ac:dyDescent="0.25">
      <c r="G144" s="253"/>
      <c r="H144" s="253"/>
      <c r="I144" s="253"/>
    </row>
    <row r="145" spans="7:9" x14ac:dyDescent="0.25">
      <c r="G145" s="253"/>
      <c r="H145" s="253"/>
      <c r="I145" s="253"/>
    </row>
    <row r="146" spans="7:9" x14ac:dyDescent="0.25">
      <c r="G146" s="253"/>
      <c r="H146" s="253"/>
      <c r="I146" s="253"/>
    </row>
    <row r="147" spans="7:9" x14ac:dyDescent="0.25">
      <c r="G147" s="253"/>
      <c r="H147" s="253"/>
      <c r="I147" s="253"/>
    </row>
    <row r="148" spans="7:9" x14ac:dyDescent="0.25">
      <c r="G148" s="253"/>
      <c r="H148" s="253"/>
      <c r="I148" s="253"/>
    </row>
    <row r="149" spans="7:9" x14ac:dyDescent="0.25">
      <c r="G149" s="253"/>
      <c r="H149" s="253"/>
      <c r="I149" s="253"/>
    </row>
    <row r="150" spans="7:9" x14ac:dyDescent="0.25">
      <c r="G150" s="253"/>
      <c r="H150" s="253"/>
      <c r="I150" s="253"/>
    </row>
    <row r="151" spans="7:9" x14ac:dyDescent="0.25">
      <c r="G151" s="253"/>
      <c r="H151" s="253"/>
      <c r="I151" s="253"/>
    </row>
    <row r="152" spans="7:9" x14ac:dyDescent="0.25">
      <c r="G152" s="253"/>
      <c r="H152" s="253"/>
      <c r="I152" s="253"/>
    </row>
    <row r="153" spans="7:9" x14ac:dyDescent="0.25">
      <c r="G153" s="253"/>
      <c r="H153" s="253"/>
      <c r="I153" s="253"/>
    </row>
    <row r="154" spans="7:9" x14ac:dyDescent="0.25">
      <c r="G154" s="253"/>
      <c r="H154" s="253"/>
      <c r="I154" s="253"/>
    </row>
    <row r="155" spans="7:9" x14ac:dyDescent="0.25">
      <c r="G155" s="253"/>
      <c r="H155" s="253"/>
      <c r="I155" s="253"/>
    </row>
    <row r="156" spans="7:9" x14ac:dyDescent="0.25">
      <c r="G156" s="253"/>
      <c r="H156" s="253"/>
      <c r="I156" s="253"/>
    </row>
    <row r="157" spans="7:9" x14ac:dyDescent="0.25">
      <c r="G157" s="253"/>
      <c r="H157" s="253"/>
      <c r="I157" s="253"/>
    </row>
    <row r="158" spans="7:9" x14ac:dyDescent="0.25">
      <c r="G158" s="253"/>
      <c r="H158" s="253"/>
      <c r="I158" s="253"/>
    </row>
    <row r="159" spans="7:9" x14ac:dyDescent="0.25">
      <c r="G159" s="253"/>
      <c r="H159" s="253"/>
      <c r="I159" s="253"/>
    </row>
    <row r="160" spans="7:9" x14ac:dyDescent="0.25">
      <c r="G160" s="253"/>
      <c r="H160" s="253"/>
      <c r="I160" s="253"/>
    </row>
    <row r="161" spans="7:9" x14ac:dyDescent="0.25">
      <c r="G161" s="253"/>
      <c r="H161" s="253"/>
      <c r="I161" s="253"/>
    </row>
    <row r="162" spans="7:9" x14ac:dyDescent="0.25">
      <c r="G162" s="253"/>
      <c r="H162" s="253"/>
      <c r="I162" s="253"/>
    </row>
    <row r="163" spans="7:9" x14ac:dyDescent="0.25">
      <c r="G163" s="253"/>
      <c r="H163" s="253"/>
      <c r="I163" s="253"/>
    </row>
    <row r="164" spans="7:9" x14ac:dyDescent="0.25">
      <c r="G164" s="253"/>
      <c r="H164" s="253"/>
      <c r="I164" s="253"/>
    </row>
    <row r="165" spans="7:9" x14ac:dyDescent="0.25">
      <c r="G165" s="253"/>
      <c r="H165" s="253"/>
      <c r="I165" s="253"/>
    </row>
    <row r="166" spans="7:9" x14ac:dyDescent="0.25">
      <c r="G166" s="253"/>
      <c r="H166" s="253"/>
      <c r="I166" s="253"/>
    </row>
    <row r="167" spans="7:9" x14ac:dyDescent="0.25">
      <c r="G167" s="253"/>
      <c r="H167" s="253"/>
      <c r="I167" s="253"/>
    </row>
    <row r="168" spans="7:9" x14ac:dyDescent="0.25">
      <c r="G168" s="253"/>
      <c r="H168" s="253"/>
      <c r="I168" s="253"/>
    </row>
    <row r="169" spans="7:9" x14ac:dyDescent="0.25">
      <c r="G169" s="253"/>
      <c r="H169" s="253"/>
      <c r="I169" s="253"/>
    </row>
    <row r="170" spans="7:9" x14ac:dyDescent="0.25">
      <c r="G170" s="253"/>
      <c r="H170" s="253"/>
      <c r="I170" s="253"/>
    </row>
    <row r="171" spans="7:9" x14ac:dyDescent="0.25">
      <c r="G171" s="253"/>
      <c r="H171" s="253"/>
      <c r="I171" s="253"/>
    </row>
    <row r="172" spans="7:9" x14ac:dyDescent="0.25">
      <c r="G172" s="253"/>
      <c r="H172" s="253"/>
      <c r="I172" s="253"/>
    </row>
    <row r="173" spans="7:9" x14ac:dyDescent="0.25">
      <c r="G173" s="253"/>
      <c r="H173" s="253"/>
      <c r="I173" s="253"/>
    </row>
    <row r="174" spans="7:9" x14ac:dyDescent="0.25">
      <c r="G174" s="253"/>
      <c r="H174" s="253"/>
      <c r="I174" s="253"/>
    </row>
    <row r="175" spans="7:9" x14ac:dyDescent="0.25">
      <c r="G175" s="253"/>
      <c r="H175" s="253"/>
      <c r="I175" s="253"/>
    </row>
    <row r="176" spans="7:9" x14ac:dyDescent="0.25">
      <c r="G176" s="253"/>
      <c r="H176" s="253"/>
      <c r="I176" s="253"/>
    </row>
    <row r="177" spans="7:9" x14ac:dyDescent="0.25">
      <c r="G177" s="253"/>
      <c r="H177" s="253"/>
      <c r="I177" s="253"/>
    </row>
    <row r="178" spans="7:9" x14ac:dyDescent="0.25">
      <c r="G178" s="253"/>
      <c r="H178" s="253"/>
      <c r="I178" s="253"/>
    </row>
    <row r="179" spans="7:9" x14ac:dyDescent="0.25">
      <c r="G179" s="253"/>
      <c r="H179" s="253"/>
      <c r="I179" s="253"/>
    </row>
    <row r="180" spans="7:9" x14ac:dyDescent="0.25">
      <c r="G180" s="253"/>
      <c r="H180" s="253"/>
      <c r="I180" s="253"/>
    </row>
    <row r="181" spans="7:9" x14ac:dyDescent="0.25">
      <c r="G181" s="253"/>
      <c r="H181" s="253"/>
      <c r="I181" s="253"/>
    </row>
    <row r="182" spans="7:9" x14ac:dyDescent="0.25">
      <c r="G182" s="253"/>
      <c r="H182" s="253"/>
      <c r="I182" s="253"/>
    </row>
    <row r="183" spans="7:9" x14ac:dyDescent="0.25">
      <c r="G183" s="253"/>
      <c r="H183" s="253"/>
      <c r="I183" s="253"/>
    </row>
    <row r="184" spans="7:9" x14ac:dyDescent="0.25">
      <c r="G184" s="253"/>
      <c r="H184" s="253"/>
      <c r="I184" s="253"/>
    </row>
    <row r="185" spans="7:9" x14ac:dyDescent="0.25">
      <c r="G185" s="253"/>
      <c r="H185" s="253"/>
      <c r="I185" s="253"/>
    </row>
    <row r="186" spans="7:9" x14ac:dyDescent="0.25">
      <c r="G186" s="253"/>
      <c r="H186" s="253"/>
      <c r="I186" s="253"/>
    </row>
    <row r="187" spans="7:9" x14ac:dyDescent="0.25">
      <c r="G187" s="253"/>
      <c r="H187" s="253"/>
      <c r="I187" s="253"/>
    </row>
    <row r="188" spans="7:9" x14ac:dyDescent="0.25">
      <c r="G188" s="253"/>
      <c r="H188" s="253"/>
      <c r="I188" s="253"/>
    </row>
    <row r="189" spans="7:9" x14ac:dyDescent="0.25">
      <c r="G189" s="253"/>
      <c r="H189" s="253"/>
      <c r="I189" s="253"/>
    </row>
    <row r="190" spans="7:9" x14ac:dyDescent="0.25">
      <c r="G190" s="253"/>
      <c r="H190" s="253"/>
      <c r="I190" s="253"/>
    </row>
    <row r="191" spans="7:9" x14ac:dyDescent="0.25">
      <c r="G191" s="253"/>
      <c r="H191" s="253"/>
      <c r="I191" s="253"/>
    </row>
    <row r="192" spans="7:9" x14ac:dyDescent="0.25">
      <c r="G192" s="253"/>
      <c r="H192" s="253"/>
      <c r="I192" s="253"/>
    </row>
    <row r="193" spans="7:9" x14ac:dyDescent="0.25">
      <c r="G193" s="253"/>
      <c r="H193" s="253"/>
      <c r="I193" s="253"/>
    </row>
    <row r="194" spans="7:9" x14ac:dyDescent="0.25">
      <c r="G194" s="253"/>
      <c r="H194" s="253"/>
      <c r="I194" s="253"/>
    </row>
    <row r="195" spans="7:9" x14ac:dyDescent="0.25">
      <c r="G195" s="253"/>
      <c r="H195" s="253"/>
      <c r="I195" s="253"/>
    </row>
    <row r="196" spans="7:9" x14ac:dyDescent="0.25">
      <c r="G196" s="253"/>
      <c r="H196" s="253"/>
      <c r="I196" s="253"/>
    </row>
    <row r="197" spans="7:9" x14ac:dyDescent="0.25">
      <c r="G197" s="253"/>
      <c r="H197" s="253"/>
      <c r="I197" s="253"/>
    </row>
    <row r="198" spans="7:9" x14ac:dyDescent="0.25">
      <c r="G198" s="253"/>
      <c r="H198" s="253"/>
      <c r="I198" s="253"/>
    </row>
    <row r="199" spans="7:9" x14ac:dyDescent="0.25">
      <c r="G199" s="253"/>
      <c r="H199" s="253"/>
      <c r="I199" s="253"/>
    </row>
    <row r="200" spans="7:9" x14ac:dyDescent="0.25">
      <c r="G200" s="253"/>
      <c r="H200" s="253"/>
      <c r="I200" s="253"/>
    </row>
    <row r="201" spans="7:9" x14ac:dyDescent="0.25">
      <c r="G201" s="253"/>
      <c r="H201" s="253"/>
      <c r="I201" s="253"/>
    </row>
    <row r="202" spans="7:9" x14ac:dyDescent="0.25">
      <c r="G202" s="253"/>
      <c r="H202" s="253"/>
      <c r="I202" s="253"/>
    </row>
    <row r="203" spans="7:9" x14ac:dyDescent="0.25">
      <c r="G203" s="253"/>
      <c r="H203" s="253"/>
      <c r="I203" s="253"/>
    </row>
    <row r="204" spans="7:9" x14ac:dyDescent="0.25">
      <c r="G204" s="253"/>
      <c r="H204" s="253"/>
      <c r="I204" s="253"/>
    </row>
    <row r="205" spans="7:9" x14ac:dyDescent="0.25">
      <c r="G205" s="253"/>
      <c r="H205" s="253"/>
      <c r="I205" s="253"/>
    </row>
    <row r="206" spans="7:9" x14ac:dyDescent="0.25">
      <c r="G206" s="253"/>
      <c r="H206" s="253"/>
      <c r="I206" s="253"/>
    </row>
    <row r="207" spans="7:9" x14ac:dyDescent="0.25">
      <c r="G207" s="253"/>
      <c r="H207" s="253"/>
      <c r="I207" s="253"/>
    </row>
    <row r="208" spans="7:9" x14ac:dyDescent="0.25">
      <c r="G208" s="253"/>
      <c r="H208" s="253"/>
      <c r="I208" s="253"/>
    </row>
    <row r="209" spans="7:9" x14ac:dyDescent="0.25">
      <c r="G209" s="253"/>
      <c r="H209" s="253"/>
      <c r="I209" s="253"/>
    </row>
    <row r="210" spans="7:9" x14ac:dyDescent="0.25">
      <c r="G210" s="253"/>
      <c r="H210" s="253"/>
      <c r="I210" s="253"/>
    </row>
    <row r="211" spans="7:9" x14ac:dyDescent="0.25">
      <c r="G211" s="253"/>
      <c r="H211" s="253"/>
      <c r="I211" s="253"/>
    </row>
    <row r="212" spans="7:9" x14ac:dyDescent="0.25">
      <c r="G212" s="253"/>
      <c r="H212" s="253"/>
      <c r="I212" s="253"/>
    </row>
    <row r="213" spans="7:9" x14ac:dyDescent="0.25">
      <c r="G213" s="253"/>
      <c r="H213" s="253"/>
      <c r="I213" s="253"/>
    </row>
    <row r="214" spans="7:9" x14ac:dyDescent="0.25">
      <c r="G214" s="253"/>
      <c r="H214" s="253"/>
      <c r="I214" s="253"/>
    </row>
    <row r="215" spans="7:9" x14ac:dyDescent="0.25">
      <c r="G215" s="253"/>
      <c r="H215" s="253"/>
      <c r="I215" s="253"/>
    </row>
    <row r="216" spans="7:9" x14ac:dyDescent="0.25">
      <c r="G216" s="253"/>
      <c r="H216" s="253"/>
      <c r="I216" s="253"/>
    </row>
    <row r="217" spans="7:9" x14ac:dyDescent="0.25">
      <c r="G217" s="253"/>
      <c r="H217" s="253"/>
      <c r="I217" s="253"/>
    </row>
    <row r="218" spans="7:9" x14ac:dyDescent="0.25">
      <c r="G218" s="253"/>
      <c r="H218" s="253"/>
      <c r="I218" s="253"/>
    </row>
    <row r="219" spans="7:9" x14ac:dyDescent="0.25">
      <c r="G219" s="253"/>
      <c r="H219" s="253"/>
      <c r="I219" s="253"/>
    </row>
    <row r="220" spans="7:9" x14ac:dyDescent="0.25">
      <c r="G220" s="253"/>
      <c r="H220" s="253"/>
      <c r="I220" s="253"/>
    </row>
    <row r="221" spans="7:9" x14ac:dyDescent="0.25">
      <c r="G221" s="253"/>
      <c r="H221" s="253"/>
      <c r="I221" s="253"/>
    </row>
    <row r="222" spans="7:9" x14ac:dyDescent="0.25">
      <c r="G222" s="253"/>
      <c r="H222" s="253"/>
      <c r="I222" s="253"/>
    </row>
    <row r="223" spans="7:9" x14ac:dyDescent="0.25">
      <c r="G223" s="253"/>
      <c r="H223" s="253"/>
      <c r="I223" s="253"/>
    </row>
    <row r="224" spans="7:9" x14ac:dyDescent="0.25">
      <c r="G224" s="253"/>
      <c r="H224" s="253"/>
      <c r="I224" s="253"/>
    </row>
    <row r="225" spans="7:9" x14ac:dyDescent="0.25">
      <c r="G225" s="253"/>
      <c r="H225" s="253"/>
      <c r="I225" s="253"/>
    </row>
    <row r="226" spans="7:9" x14ac:dyDescent="0.25">
      <c r="G226" s="253"/>
      <c r="H226" s="253"/>
      <c r="I226" s="253"/>
    </row>
    <row r="227" spans="7:9" x14ac:dyDescent="0.25">
      <c r="G227" s="253"/>
      <c r="H227" s="253"/>
      <c r="I227" s="253"/>
    </row>
    <row r="228" spans="7:9" x14ac:dyDescent="0.25">
      <c r="G228" s="253"/>
      <c r="H228" s="253"/>
      <c r="I228" s="253"/>
    </row>
    <row r="229" spans="7:9" x14ac:dyDescent="0.25">
      <c r="G229" s="253"/>
      <c r="H229" s="253"/>
      <c r="I229" s="253"/>
    </row>
    <row r="230" spans="7:9" x14ac:dyDescent="0.25">
      <c r="G230" s="253"/>
      <c r="H230" s="253"/>
      <c r="I230" s="253"/>
    </row>
    <row r="231" spans="7:9" x14ac:dyDescent="0.25">
      <c r="G231" s="253"/>
      <c r="H231" s="253"/>
      <c r="I231" s="253"/>
    </row>
    <row r="232" spans="7:9" x14ac:dyDescent="0.25">
      <c r="G232" s="253"/>
      <c r="H232" s="253"/>
      <c r="I232" s="253"/>
    </row>
    <row r="233" spans="7:9" x14ac:dyDescent="0.25">
      <c r="G233" s="253"/>
      <c r="H233" s="253"/>
      <c r="I233" s="253"/>
    </row>
    <row r="234" spans="7:9" x14ac:dyDescent="0.25">
      <c r="G234" s="253"/>
      <c r="H234" s="253"/>
      <c r="I234" s="253"/>
    </row>
    <row r="235" spans="7:9" x14ac:dyDescent="0.25">
      <c r="G235" s="253"/>
      <c r="H235" s="253"/>
      <c r="I235" s="253"/>
    </row>
    <row r="236" spans="7:9" x14ac:dyDescent="0.25">
      <c r="G236" s="253"/>
      <c r="H236" s="253"/>
      <c r="I236" s="253"/>
    </row>
    <row r="237" spans="7:9" x14ac:dyDescent="0.25">
      <c r="G237" s="253"/>
      <c r="H237" s="253"/>
      <c r="I237" s="253"/>
    </row>
    <row r="238" spans="7:9" x14ac:dyDescent="0.25">
      <c r="G238" s="253"/>
      <c r="H238" s="253"/>
      <c r="I238" s="253"/>
    </row>
    <row r="239" spans="7:9" x14ac:dyDescent="0.25">
      <c r="G239" s="253"/>
      <c r="H239" s="253"/>
      <c r="I239" s="253"/>
    </row>
    <row r="240" spans="7:9" x14ac:dyDescent="0.25">
      <c r="G240" s="253"/>
      <c r="H240" s="253"/>
      <c r="I240" s="253"/>
    </row>
    <row r="241" spans="7:9" x14ac:dyDescent="0.25">
      <c r="G241" s="253"/>
      <c r="H241" s="253"/>
      <c r="I241" s="253"/>
    </row>
    <row r="242" spans="7:9" x14ac:dyDescent="0.25">
      <c r="G242" s="253"/>
      <c r="H242" s="253"/>
      <c r="I242" s="253"/>
    </row>
    <row r="243" spans="7:9" x14ac:dyDescent="0.25">
      <c r="G243" s="253"/>
      <c r="H243" s="253"/>
      <c r="I243" s="253"/>
    </row>
    <row r="244" spans="7:9" x14ac:dyDescent="0.25">
      <c r="G244" s="253"/>
      <c r="H244" s="253"/>
      <c r="I244" s="253"/>
    </row>
    <row r="245" spans="7:9" x14ac:dyDescent="0.25">
      <c r="G245" s="253"/>
      <c r="H245" s="253"/>
      <c r="I245" s="253"/>
    </row>
    <row r="246" spans="7:9" x14ac:dyDescent="0.25">
      <c r="G246" s="253"/>
      <c r="H246" s="253"/>
      <c r="I246" s="253"/>
    </row>
    <row r="247" spans="7:9" x14ac:dyDescent="0.25">
      <c r="G247" s="253"/>
      <c r="H247" s="253"/>
      <c r="I247" s="253"/>
    </row>
    <row r="248" spans="7:9" x14ac:dyDescent="0.25">
      <c r="G248" s="253"/>
      <c r="H248" s="253"/>
      <c r="I248" s="253"/>
    </row>
    <row r="249" spans="7:9" x14ac:dyDescent="0.25">
      <c r="G249" s="253"/>
      <c r="H249" s="253"/>
      <c r="I249" s="253"/>
    </row>
    <row r="250" spans="7:9" x14ac:dyDescent="0.25">
      <c r="G250" s="253"/>
      <c r="H250" s="253"/>
      <c r="I250" s="253"/>
    </row>
    <row r="251" spans="7:9" x14ac:dyDescent="0.25">
      <c r="G251" s="253"/>
      <c r="H251" s="253"/>
      <c r="I251" s="253"/>
    </row>
    <row r="252" spans="7:9" x14ac:dyDescent="0.25">
      <c r="G252" s="253"/>
      <c r="H252" s="253"/>
      <c r="I252" s="253"/>
    </row>
    <row r="253" spans="7:9" x14ac:dyDescent="0.25">
      <c r="G253" s="253"/>
      <c r="H253" s="253"/>
      <c r="I253" s="253"/>
    </row>
    <row r="254" spans="7:9" x14ac:dyDescent="0.25">
      <c r="G254" s="253"/>
      <c r="H254" s="253"/>
      <c r="I254" s="253"/>
    </row>
    <row r="255" spans="7:9" x14ac:dyDescent="0.25">
      <c r="G255" s="253"/>
      <c r="H255" s="253"/>
      <c r="I255" s="253"/>
    </row>
    <row r="256" spans="7:9" x14ac:dyDescent="0.25">
      <c r="G256" s="253"/>
      <c r="H256" s="253"/>
      <c r="I256" s="253"/>
    </row>
    <row r="257" spans="7:9" x14ac:dyDescent="0.25">
      <c r="G257" s="253"/>
      <c r="H257" s="253"/>
      <c r="I257" s="253"/>
    </row>
    <row r="258" spans="7:9" x14ac:dyDescent="0.25">
      <c r="G258" s="253"/>
      <c r="H258" s="253"/>
      <c r="I258" s="253"/>
    </row>
    <row r="259" spans="7:9" x14ac:dyDescent="0.25">
      <c r="G259" s="253"/>
      <c r="H259" s="253"/>
      <c r="I259" s="253"/>
    </row>
    <row r="260" spans="7:9" x14ac:dyDescent="0.25">
      <c r="G260" s="253"/>
      <c r="H260" s="253"/>
      <c r="I260" s="253"/>
    </row>
    <row r="261" spans="7:9" x14ac:dyDescent="0.25">
      <c r="G261" s="253"/>
      <c r="H261" s="253"/>
      <c r="I261" s="253"/>
    </row>
    <row r="262" spans="7:9" x14ac:dyDescent="0.25">
      <c r="G262" s="253"/>
      <c r="H262" s="253"/>
      <c r="I262" s="253"/>
    </row>
    <row r="263" spans="7:9" x14ac:dyDescent="0.25">
      <c r="G263" s="253"/>
      <c r="H263" s="253"/>
      <c r="I263" s="253"/>
    </row>
    <row r="264" spans="7:9" x14ac:dyDescent="0.25">
      <c r="G264" s="253"/>
      <c r="H264" s="253"/>
      <c r="I264" s="253"/>
    </row>
    <row r="265" spans="7:9" x14ac:dyDescent="0.25">
      <c r="G265" s="253"/>
      <c r="H265" s="253"/>
      <c r="I265" s="253"/>
    </row>
    <row r="266" spans="7:9" x14ac:dyDescent="0.25">
      <c r="G266" s="253"/>
      <c r="H266" s="253"/>
      <c r="I266" s="253"/>
    </row>
    <row r="267" spans="7:9" x14ac:dyDescent="0.25">
      <c r="G267" s="253"/>
      <c r="H267" s="253"/>
      <c r="I267" s="253"/>
    </row>
    <row r="268" spans="7:9" x14ac:dyDescent="0.25">
      <c r="G268" s="253"/>
      <c r="H268" s="253"/>
      <c r="I268" s="253"/>
    </row>
    <row r="269" spans="7:9" x14ac:dyDescent="0.25">
      <c r="G269" s="253"/>
      <c r="H269" s="253"/>
      <c r="I269" s="253"/>
    </row>
    <row r="270" spans="7:9" x14ac:dyDescent="0.25">
      <c r="G270" s="253"/>
      <c r="H270" s="253"/>
      <c r="I270" s="253"/>
    </row>
    <row r="271" spans="7:9" x14ac:dyDescent="0.25">
      <c r="G271" s="253"/>
      <c r="H271" s="253"/>
      <c r="I271" s="253"/>
    </row>
    <row r="272" spans="7:9" x14ac:dyDescent="0.25">
      <c r="G272" s="253"/>
      <c r="H272" s="253"/>
      <c r="I272" s="253"/>
    </row>
    <row r="273" spans="7:9" x14ac:dyDescent="0.25">
      <c r="G273" s="253"/>
      <c r="H273" s="253"/>
      <c r="I273" s="253"/>
    </row>
    <row r="274" spans="7:9" x14ac:dyDescent="0.25">
      <c r="G274" s="253"/>
      <c r="H274" s="253"/>
      <c r="I274" s="253"/>
    </row>
    <row r="275" spans="7:9" x14ac:dyDescent="0.25">
      <c r="G275" s="253"/>
      <c r="H275" s="253"/>
      <c r="I275" s="253"/>
    </row>
    <row r="276" spans="7:9" x14ac:dyDescent="0.25">
      <c r="G276" s="253"/>
      <c r="H276" s="253"/>
      <c r="I276" s="253"/>
    </row>
    <row r="277" spans="7:9" x14ac:dyDescent="0.25">
      <c r="G277" s="253"/>
      <c r="H277" s="253"/>
      <c r="I277" s="253"/>
    </row>
    <row r="278" spans="7:9" x14ac:dyDescent="0.25">
      <c r="G278" s="253"/>
      <c r="H278" s="253"/>
      <c r="I278" s="253"/>
    </row>
    <row r="279" spans="7:9" x14ac:dyDescent="0.25">
      <c r="G279" s="253"/>
      <c r="H279" s="253"/>
      <c r="I279" s="253"/>
    </row>
    <row r="280" spans="7:9" x14ac:dyDescent="0.25">
      <c r="G280" s="253"/>
      <c r="H280" s="253"/>
      <c r="I280" s="253"/>
    </row>
    <row r="281" spans="7:9" x14ac:dyDescent="0.25">
      <c r="G281" s="253"/>
      <c r="H281" s="253"/>
      <c r="I281" s="253"/>
    </row>
    <row r="282" spans="7:9" x14ac:dyDescent="0.25">
      <c r="G282" s="253"/>
      <c r="H282" s="253"/>
      <c r="I282" s="253"/>
    </row>
    <row r="283" spans="7:9" x14ac:dyDescent="0.25">
      <c r="G283" s="253"/>
      <c r="H283" s="253"/>
      <c r="I283" s="253"/>
    </row>
    <row r="284" spans="7:9" x14ac:dyDescent="0.25">
      <c r="G284" s="253"/>
      <c r="H284" s="253"/>
      <c r="I284" s="253"/>
    </row>
    <row r="285" spans="7:9" x14ac:dyDescent="0.25">
      <c r="G285" s="253"/>
      <c r="H285" s="253"/>
      <c r="I285" s="253"/>
    </row>
    <row r="286" spans="7:9" x14ac:dyDescent="0.25">
      <c r="G286" s="253"/>
      <c r="H286" s="253"/>
      <c r="I286" s="253"/>
    </row>
    <row r="287" spans="7:9" x14ac:dyDescent="0.25">
      <c r="G287" s="253"/>
      <c r="H287" s="253"/>
      <c r="I287" s="253"/>
    </row>
    <row r="288" spans="7:9" x14ac:dyDescent="0.25">
      <c r="G288" s="253"/>
      <c r="H288" s="253"/>
      <c r="I288" s="253"/>
    </row>
    <row r="289" spans="7:9" x14ac:dyDescent="0.25">
      <c r="G289" s="253"/>
      <c r="H289" s="253"/>
      <c r="I289" s="253"/>
    </row>
    <row r="290" spans="7:9" x14ac:dyDescent="0.25">
      <c r="G290" s="253"/>
      <c r="H290" s="253"/>
      <c r="I290" s="253"/>
    </row>
    <row r="291" spans="7:9" x14ac:dyDescent="0.25">
      <c r="G291" s="253"/>
      <c r="H291" s="253"/>
      <c r="I291" s="253"/>
    </row>
    <row r="292" spans="7:9" x14ac:dyDescent="0.25">
      <c r="G292" s="253"/>
      <c r="H292" s="253"/>
      <c r="I292" s="253"/>
    </row>
    <row r="293" spans="7:9" x14ac:dyDescent="0.25">
      <c r="G293" s="253"/>
      <c r="H293" s="253"/>
      <c r="I293" s="253"/>
    </row>
    <row r="294" spans="7:9" x14ac:dyDescent="0.25">
      <c r="G294" s="253"/>
      <c r="H294" s="253"/>
      <c r="I294" s="253"/>
    </row>
    <row r="295" spans="7:9" x14ac:dyDescent="0.25">
      <c r="G295" s="253"/>
      <c r="H295" s="253"/>
      <c r="I295" s="253"/>
    </row>
    <row r="296" spans="7:9" x14ac:dyDescent="0.25">
      <c r="G296" s="253"/>
      <c r="H296" s="253"/>
      <c r="I296" s="253"/>
    </row>
    <row r="297" spans="7:9" x14ac:dyDescent="0.25">
      <c r="G297" s="253"/>
      <c r="H297" s="253"/>
      <c r="I297" s="253"/>
    </row>
    <row r="298" spans="7:9" x14ac:dyDescent="0.25">
      <c r="G298" s="253"/>
      <c r="H298" s="253"/>
      <c r="I298" s="253"/>
    </row>
    <row r="299" spans="7:9" x14ac:dyDescent="0.25">
      <c r="G299" s="253"/>
      <c r="H299" s="253"/>
      <c r="I299" s="253"/>
    </row>
    <row r="300" spans="7:9" x14ac:dyDescent="0.25">
      <c r="G300" s="253"/>
      <c r="H300" s="253"/>
      <c r="I300" s="253"/>
    </row>
    <row r="301" spans="7:9" x14ac:dyDescent="0.25">
      <c r="G301" s="253"/>
      <c r="H301" s="253"/>
      <c r="I301" s="253"/>
    </row>
    <row r="302" spans="7:9" x14ac:dyDescent="0.25">
      <c r="G302" s="253"/>
      <c r="H302" s="253"/>
      <c r="I302" s="253"/>
    </row>
    <row r="303" spans="7:9" x14ac:dyDescent="0.25">
      <c r="G303" s="253"/>
      <c r="H303" s="253"/>
      <c r="I303" s="253"/>
    </row>
    <row r="304" spans="7:9" x14ac:dyDescent="0.25">
      <c r="G304" s="253"/>
      <c r="H304" s="253"/>
      <c r="I304" s="253"/>
    </row>
    <row r="305" spans="7:9" x14ac:dyDescent="0.25">
      <c r="G305" s="253"/>
      <c r="H305" s="253"/>
      <c r="I305" s="253"/>
    </row>
    <row r="306" spans="7:9" x14ac:dyDescent="0.25">
      <c r="G306" s="253"/>
      <c r="H306" s="253"/>
      <c r="I306" s="253"/>
    </row>
    <row r="307" spans="7:9" x14ac:dyDescent="0.25">
      <c r="G307" s="253"/>
      <c r="H307" s="253"/>
      <c r="I307" s="253"/>
    </row>
    <row r="308" spans="7:9" x14ac:dyDescent="0.25">
      <c r="G308" s="253"/>
      <c r="H308" s="253"/>
      <c r="I308" s="253"/>
    </row>
    <row r="309" spans="7:9" x14ac:dyDescent="0.25">
      <c r="G309" s="253"/>
      <c r="H309" s="253"/>
      <c r="I309" s="253"/>
    </row>
    <row r="310" spans="7:9" x14ac:dyDescent="0.25">
      <c r="G310" s="253"/>
      <c r="H310" s="253"/>
      <c r="I310" s="253"/>
    </row>
    <row r="311" spans="7:9" x14ac:dyDescent="0.25">
      <c r="G311" s="253"/>
      <c r="H311" s="253"/>
      <c r="I311" s="253"/>
    </row>
    <row r="312" spans="7:9" x14ac:dyDescent="0.25">
      <c r="G312" s="253"/>
      <c r="H312" s="253"/>
      <c r="I312" s="253"/>
    </row>
    <row r="313" spans="7:9" x14ac:dyDescent="0.25">
      <c r="G313" s="253"/>
      <c r="H313" s="253"/>
      <c r="I313" s="253"/>
    </row>
    <row r="314" spans="7:9" x14ac:dyDescent="0.25">
      <c r="G314" s="253"/>
      <c r="H314" s="253"/>
      <c r="I314" s="253"/>
    </row>
    <row r="315" spans="7:9" x14ac:dyDescent="0.25">
      <c r="G315" s="253"/>
      <c r="H315" s="253"/>
      <c r="I315" s="253"/>
    </row>
    <row r="316" spans="7:9" x14ac:dyDescent="0.25">
      <c r="G316" s="253"/>
      <c r="H316" s="253"/>
      <c r="I316" s="253"/>
    </row>
    <row r="317" spans="7:9" x14ac:dyDescent="0.25">
      <c r="G317" s="253"/>
      <c r="H317" s="253"/>
      <c r="I317" s="253"/>
    </row>
    <row r="318" spans="7:9" x14ac:dyDescent="0.25">
      <c r="G318" s="253"/>
      <c r="H318" s="253"/>
      <c r="I318" s="253"/>
    </row>
    <row r="319" spans="7:9" x14ac:dyDescent="0.25">
      <c r="G319" s="253"/>
      <c r="H319" s="253"/>
      <c r="I319" s="253"/>
    </row>
    <row r="320" spans="7:9" x14ac:dyDescent="0.25">
      <c r="G320" s="253"/>
      <c r="H320" s="253"/>
      <c r="I320" s="253"/>
    </row>
    <row r="321" spans="7:9" x14ac:dyDescent="0.25">
      <c r="G321" s="253"/>
      <c r="H321" s="253"/>
      <c r="I321" s="253"/>
    </row>
    <row r="322" spans="7:9" x14ac:dyDescent="0.25">
      <c r="G322" s="253"/>
      <c r="H322" s="253"/>
      <c r="I322" s="253"/>
    </row>
    <row r="323" spans="7:9" x14ac:dyDescent="0.25">
      <c r="G323" s="253"/>
      <c r="H323" s="253"/>
      <c r="I323" s="253"/>
    </row>
    <row r="324" spans="7:9" x14ac:dyDescent="0.25">
      <c r="G324" s="253"/>
      <c r="H324" s="253"/>
      <c r="I324" s="253"/>
    </row>
    <row r="325" spans="7:9" x14ac:dyDescent="0.25">
      <c r="G325" s="253"/>
      <c r="H325" s="253"/>
      <c r="I325" s="253"/>
    </row>
    <row r="326" spans="7:9" x14ac:dyDescent="0.25">
      <c r="G326" s="253"/>
      <c r="H326" s="253"/>
      <c r="I326" s="253"/>
    </row>
    <row r="327" spans="7:9" x14ac:dyDescent="0.25">
      <c r="G327" s="253"/>
      <c r="H327" s="253"/>
      <c r="I327" s="253"/>
    </row>
    <row r="328" spans="7:9" x14ac:dyDescent="0.25">
      <c r="G328" s="253"/>
      <c r="H328" s="253"/>
      <c r="I328" s="253"/>
    </row>
    <row r="329" spans="7:9" x14ac:dyDescent="0.25">
      <c r="G329" s="253"/>
      <c r="H329" s="253"/>
      <c r="I329" s="253"/>
    </row>
    <row r="330" spans="7:9" x14ac:dyDescent="0.25">
      <c r="G330" s="253"/>
      <c r="H330" s="253"/>
      <c r="I330" s="253"/>
    </row>
    <row r="331" spans="7:9" x14ac:dyDescent="0.25">
      <c r="G331" s="253"/>
      <c r="H331" s="253"/>
      <c r="I331" s="253"/>
    </row>
    <row r="332" spans="7:9" x14ac:dyDescent="0.25">
      <c r="G332" s="253"/>
      <c r="H332" s="253"/>
      <c r="I332" s="253"/>
    </row>
    <row r="333" spans="7:9" x14ac:dyDescent="0.25">
      <c r="G333" s="253"/>
      <c r="H333" s="253"/>
      <c r="I333" s="253"/>
    </row>
    <row r="334" spans="7:9" x14ac:dyDescent="0.25">
      <c r="G334" s="253"/>
      <c r="H334" s="253"/>
      <c r="I334" s="253"/>
    </row>
    <row r="335" spans="7:9" x14ac:dyDescent="0.25">
      <c r="G335" s="253"/>
      <c r="H335" s="253"/>
      <c r="I335" s="253"/>
    </row>
    <row r="336" spans="7:9" x14ac:dyDescent="0.25">
      <c r="G336" s="253"/>
      <c r="H336" s="253"/>
      <c r="I336" s="253"/>
    </row>
    <row r="337" spans="7:9" x14ac:dyDescent="0.25">
      <c r="G337" s="253"/>
      <c r="H337" s="253"/>
      <c r="I337" s="253"/>
    </row>
    <row r="338" spans="7:9" x14ac:dyDescent="0.25">
      <c r="G338" s="253"/>
      <c r="H338" s="253"/>
      <c r="I338" s="253"/>
    </row>
    <row r="339" spans="7:9" x14ac:dyDescent="0.25">
      <c r="G339" s="253"/>
      <c r="H339" s="253"/>
      <c r="I339" s="253"/>
    </row>
    <row r="340" spans="7:9" x14ac:dyDescent="0.25">
      <c r="G340" s="253"/>
      <c r="H340" s="253"/>
      <c r="I340" s="253"/>
    </row>
    <row r="341" spans="7:9" x14ac:dyDescent="0.25">
      <c r="G341" s="253"/>
      <c r="H341" s="253"/>
      <c r="I341" s="253"/>
    </row>
    <row r="342" spans="7:9" x14ac:dyDescent="0.25">
      <c r="G342" s="253"/>
      <c r="H342" s="253"/>
      <c r="I342" s="253"/>
    </row>
    <row r="343" spans="7:9" x14ac:dyDescent="0.25">
      <c r="G343" s="253"/>
      <c r="H343" s="253"/>
      <c r="I343" s="253"/>
    </row>
    <row r="344" spans="7:9" x14ac:dyDescent="0.25">
      <c r="G344" s="253"/>
      <c r="H344" s="253"/>
      <c r="I344" s="253"/>
    </row>
    <row r="345" spans="7:9" x14ac:dyDescent="0.25">
      <c r="G345" s="253"/>
      <c r="H345" s="253"/>
      <c r="I345" s="253"/>
    </row>
    <row r="346" spans="7:9" x14ac:dyDescent="0.25">
      <c r="G346" s="253"/>
      <c r="H346" s="253"/>
      <c r="I346" s="253"/>
    </row>
    <row r="347" spans="7:9" x14ac:dyDescent="0.25">
      <c r="G347" s="253"/>
      <c r="H347" s="253"/>
      <c r="I347" s="253"/>
    </row>
    <row r="348" spans="7:9" x14ac:dyDescent="0.25">
      <c r="G348" s="253"/>
      <c r="H348" s="253"/>
      <c r="I348" s="253"/>
    </row>
    <row r="349" spans="7:9" x14ac:dyDescent="0.25">
      <c r="G349" s="253"/>
      <c r="H349" s="253"/>
      <c r="I349" s="253"/>
    </row>
    <row r="350" spans="7:9" x14ac:dyDescent="0.25">
      <c r="G350" s="253"/>
      <c r="H350" s="253"/>
      <c r="I350" s="253"/>
    </row>
    <row r="351" spans="7:9" x14ac:dyDescent="0.25">
      <c r="G351" s="253"/>
      <c r="H351" s="253"/>
      <c r="I351" s="253"/>
    </row>
    <row r="352" spans="7:9" x14ac:dyDescent="0.25">
      <c r="G352" s="253"/>
      <c r="H352" s="253"/>
      <c r="I352" s="253"/>
    </row>
    <row r="353" spans="7:9" x14ac:dyDescent="0.25">
      <c r="G353" s="253"/>
      <c r="H353" s="253"/>
      <c r="I353" s="253"/>
    </row>
    <row r="354" spans="7:9" x14ac:dyDescent="0.25">
      <c r="G354" s="253"/>
      <c r="H354" s="253"/>
      <c r="I354" s="253"/>
    </row>
    <row r="355" spans="7:9" x14ac:dyDescent="0.25">
      <c r="G355" s="253"/>
      <c r="H355" s="253"/>
      <c r="I355" s="253"/>
    </row>
    <row r="356" spans="7:9" x14ac:dyDescent="0.25">
      <c r="G356" s="253"/>
      <c r="H356" s="253"/>
      <c r="I356" s="253"/>
    </row>
    <row r="357" spans="7:9" x14ac:dyDescent="0.25">
      <c r="G357" s="253"/>
      <c r="H357" s="253"/>
      <c r="I357" s="253"/>
    </row>
    <row r="358" spans="7:9" x14ac:dyDescent="0.25">
      <c r="G358" s="253"/>
      <c r="H358" s="253"/>
      <c r="I358" s="253"/>
    </row>
    <row r="359" spans="7:9" x14ac:dyDescent="0.25">
      <c r="G359" s="254"/>
      <c r="H359" s="254"/>
      <c r="I359" s="254"/>
    </row>
  </sheetData>
  <mergeCells count="2">
    <mergeCell ref="A1:C1"/>
    <mergeCell ref="D1:F1"/>
  </mergeCells>
  <pageMargins left="3.937007874015748E-2" right="3.937007874015748E-2" top="0.15748031496062992" bottom="0.74803149606299213" header="0.31496062992125984" footer="0.31496062992125984"/>
  <pageSetup paperSize="8"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899D-77F9-42B7-A1E3-A838CB64ED70}">
  <dimension ref="A1:F98"/>
  <sheetViews>
    <sheetView tabSelected="1" workbookViewId="0">
      <selection sqref="A1:D1"/>
    </sheetView>
  </sheetViews>
  <sheetFormatPr defaultRowHeight="15" x14ac:dyDescent="0.25"/>
  <cols>
    <col min="1" max="1" width="54.85546875" customWidth="1"/>
    <col min="2" max="2" width="11.42578125" customWidth="1"/>
    <col min="3" max="3" width="10.85546875" customWidth="1"/>
    <col min="4" max="4" width="21.85546875" style="93" customWidth="1"/>
  </cols>
  <sheetData>
    <row r="1" spans="1:4" s="6" customFormat="1" ht="75.75" customHeight="1" x14ac:dyDescent="0.25">
      <c r="A1" s="294" t="s">
        <v>320</v>
      </c>
      <c r="B1" s="294"/>
      <c r="C1" s="294"/>
      <c r="D1" s="294"/>
    </row>
    <row r="2" spans="1:4" s="6" customFormat="1" x14ac:dyDescent="0.25">
      <c r="A2" s="29" t="s">
        <v>69</v>
      </c>
      <c r="B2" s="30" t="s">
        <v>70</v>
      </c>
      <c r="C2" s="31" t="s">
        <v>71</v>
      </c>
      <c r="D2" s="107" t="s">
        <v>72</v>
      </c>
    </row>
    <row r="3" spans="1:4" s="6" customFormat="1" x14ac:dyDescent="0.25">
      <c r="A3" s="32" t="s">
        <v>73</v>
      </c>
      <c r="B3" s="33"/>
      <c r="C3" s="35"/>
      <c r="D3" s="108">
        <f>D4+D8</f>
        <v>36280</v>
      </c>
    </row>
    <row r="4" spans="1:4" s="6" customFormat="1" x14ac:dyDescent="0.25">
      <c r="A4" s="36" t="s">
        <v>74</v>
      </c>
      <c r="B4" s="37"/>
      <c r="C4" s="39"/>
      <c r="D4" s="38">
        <f>SUM(B5:B7)</f>
        <v>25000</v>
      </c>
    </row>
    <row r="5" spans="1:4" s="6" customFormat="1" x14ac:dyDescent="0.25">
      <c r="A5" s="42" t="s">
        <v>306</v>
      </c>
      <c r="B5" s="43">
        <v>25000</v>
      </c>
      <c r="C5" s="45"/>
      <c r="D5" s="43"/>
    </row>
    <row r="6" spans="1:4" s="6" customFormat="1" x14ac:dyDescent="0.25">
      <c r="A6" s="46"/>
      <c r="B6" s="44"/>
      <c r="C6" s="47"/>
      <c r="D6" s="43"/>
    </row>
    <row r="7" spans="1:4" s="6" customFormat="1" x14ac:dyDescent="0.25">
      <c r="A7" s="46"/>
      <c r="B7" s="44"/>
      <c r="C7" s="47"/>
      <c r="D7" s="43"/>
    </row>
    <row r="8" spans="1:4" s="6" customFormat="1" x14ac:dyDescent="0.25">
      <c r="A8" s="36" t="s">
        <v>75</v>
      </c>
      <c r="B8" s="48"/>
      <c r="C8" s="49"/>
      <c r="D8" s="38">
        <f>SUM(D10:D14)</f>
        <v>11280</v>
      </c>
    </row>
    <row r="9" spans="1:4" s="88" customFormat="1" x14ac:dyDescent="0.25">
      <c r="A9" s="40" t="s">
        <v>307</v>
      </c>
      <c r="B9" s="117"/>
      <c r="C9" s="118"/>
      <c r="D9" s="41"/>
    </row>
    <row r="10" spans="1:4" s="6" customFormat="1" x14ac:dyDescent="0.25">
      <c r="A10" s="42" t="s">
        <v>118</v>
      </c>
      <c r="B10" s="50"/>
      <c r="C10" s="52"/>
      <c r="D10" s="61">
        <v>1500</v>
      </c>
    </row>
    <row r="11" spans="1:4" s="6" customFormat="1" x14ac:dyDescent="0.25">
      <c r="A11" s="42" t="s">
        <v>305</v>
      </c>
      <c r="B11" s="43">
        <v>55</v>
      </c>
      <c r="C11" s="54">
        <v>144</v>
      </c>
      <c r="D11" s="119">
        <f>B11*C11</f>
        <v>7920</v>
      </c>
    </row>
    <row r="12" spans="1:4" s="6" customFormat="1" x14ac:dyDescent="0.25">
      <c r="A12" s="42" t="s">
        <v>304</v>
      </c>
      <c r="B12" s="43"/>
      <c r="C12" s="54"/>
      <c r="D12" s="61">
        <v>600</v>
      </c>
    </row>
    <row r="13" spans="1:4" s="6" customFormat="1" x14ac:dyDescent="0.25">
      <c r="A13" s="42" t="s">
        <v>295</v>
      </c>
      <c r="B13" s="43"/>
      <c r="C13" s="54"/>
      <c r="D13" s="61">
        <v>1000</v>
      </c>
    </row>
    <row r="14" spans="1:4" s="6" customFormat="1" x14ac:dyDescent="0.25">
      <c r="A14" s="42" t="s">
        <v>119</v>
      </c>
      <c r="B14" s="43"/>
      <c r="C14" s="54">
        <v>4</v>
      </c>
      <c r="D14" s="61">
        <v>260</v>
      </c>
    </row>
    <row r="15" spans="1:4" s="6" customFormat="1" x14ac:dyDescent="0.25">
      <c r="A15" s="32" t="s">
        <v>76</v>
      </c>
      <c r="B15" s="33"/>
      <c r="C15" s="35"/>
      <c r="D15" s="109">
        <f>SUM(D16:D32)</f>
        <v>29100</v>
      </c>
    </row>
    <row r="16" spans="1:4" s="6" customFormat="1" x14ac:dyDescent="0.25">
      <c r="A16" s="42" t="s">
        <v>120</v>
      </c>
      <c r="B16" s="101"/>
      <c r="C16" s="101"/>
      <c r="D16" s="51">
        <v>10000</v>
      </c>
    </row>
    <row r="17" spans="1:6" s="6" customFormat="1" x14ac:dyDescent="0.25">
      <c r="A17" s="42" t="s">
        <v>121</v>
      </c>
      <c r="B17" s="101"/>
      <c r="C17" s="101"/>
      <c r="D17" s="51"/>
    </row>
    <row r="18" spans="1:6" s="6" customFormat="1" x14ac:dyDescent="0.25">
      <c r="A18" s="42" t="s">
        <v>122</v>
      </c>
      <c r="B18" s="101"/>
      <c r="C18" s="101"/>
      <c r="D18" s="51"/>
    </row>
    <row r="19" spans="1:6" s="6" customFormat="1" x14ac:dyDescent="0.25">
      <c r="A19" s="42" t="s">
        <v>123</v>
      </c>
      <c r="B19" s="101"/>
      <c r="C19" s="101"/>
      <c r="D19" s="51"/>
    </row>
    <row r="20" spans="1:6" s="6" customFormat="1" x14ac:dyDescent="0.25">
      <c r="A20" s="42" t="s">
        <v>124</v>
      </c>
      <c r="B20" s="101"/>
      <c r="C20" s="101"/>
      <c r="D20" s="51"/>
    </row>
    <row r="21" spans="1:6" s="6" customFormat="1" x14ac:dyDescent="0.25">
      <c r="A21" s="42" t="s">
        <v>125</v>
      </c>
      <c r="B21" s="101"/>
      <c r="C21" s="101"/>
      <c r="D21" s="51"/>
    </row>
    <row r="22" spans="1:6" s="6" customFormat="1" x14ac:dyDescent="0.25">
      <c r="A22" s="42" t="s">
        <v>126</v>
      </c>
      <c r="B22" s="101"/>
      <c r="C22" s="101"/>
      <c r="D22" s="51"/>
    </row>
    <row r="23" spans="1:6" s="6" customFormat="1" ht="23.25" x14ac:dyDescent="0.25">
      <c r="A23" s="42" t="s">
        <v>308</v>
      </c>
      <c r="B23" s="101"/>
      <c r="C23" s="101"/>
      <c r="D23" s="51">
        <v>10000</v>
      </c>
    </row>
    <row r="24" spans="1:6" s="6" customFormat="1" x14ac:dyDescent="0.25">
      <c r="A24" s="42" t="s">
        <v>77</v>
      </c>
      <c r="B24" s="101"/>
      <c r="C24" s="101"/>
      <c r="D24" s="51">
        <v>1600</v>
      </c>
    </row>
    <row r="25" spans="1:6" s="6" customFormat="1" x14ac:dyDescent="0.25">
      <c r="A25" s="42" t="s">
        <v>127</v>
      </c>
      <c r="B25" s="101"/>
      <c r="C25" s="101"/>
      <c r="D25" s="51">
        <v>3000</v>
      </c>
    </row>
    <row r="26" spans="1:6" s="6" customFormat="1" x14ac:dyDescent="0.25">
      <c r="A26" s="42"/>
      <c r="B26" s="101"/>
      <c r="C26" s="101"/>
      <c r="D26" s="51"/>
      <c r="F26" s="120"/>
    </row>
    <row r="27" spans="1:6" s="6" customFormat="1" x14ac:dyDescent="0.25">
      <c r="A27" s="42"/>
      <c r="B27" s="101"/>
      <c r="C27" s="101"/>
      <c r="D27" s="51"/>
    </row>
    <row r="28" spans="1:6" s="6" customFormat="1" x14ac:dyDescent="0.25">
      <c r="A28" s="42" t="s">
        <v>128</v>
      </c>
      <c r="B28" s="101"/>
      <c r="C28" s="101"/>
      <c r="D28" s="51">
        <v>2000</v>
      </c>
    </row>
    <row r="29" spans="1:6" s="6" customFormat="1" x14ac:dyDescent="0.25">
      <c r="A29" s="42"/>
      <c r="B29" s="101"/>
      <c r="C29" s="101"/>
      <c r="D29" s="51"/>
    </row>
    <row r="30" spans="1:6" s="6" customFormat="1" x14ac:dyDescent="0.25">
      <c r="A30" s="42" t="s">
        <v>130</v>
      </c>
      <c r="B30" s="101"/>
      <c r="C30" s="101"/>
      <c r="D30" s="51">
        <v>1000</v>
      </c>
    </row>
    <row r="31" spans="1:6" s="6" customFormat="1" x14ac:dyDescent="0.25">
      <c r="A31" s="42"/>
      <c r="B31" s="101"/>
      <c r="C31" s="101"/>
      <c r="D31" s="51"/>
    </row>
    <row r="32" spans="1:6" s="6" customFormat="1" x14ac:dyDescent="0.25">
      <c r="A32" s="40" t="s">
        <v>129</v>
      </c>
      <c r="B32" s="56"/>
      <c r="C32" s="57"/>
      <c r="D32" s="51">
        <v>1500</v>
      </c>
    </row>
    <row r="33" spans="1:4" s="6" customFormat="1" x14ac:dyDescent="0.25">
      <c r="A33" s="32" t="s">
        <v>78</v>
      </c>
      <c r="B33" s="33"/>
      <c r="C33" s="35"/>
      <c r="D33" s="110">
        <f>D34</f>
        <v>5000</v>
      </c>
    </row>
    <row r="34" spans="1:4" s="6" customFormat="1" x14ac:dyDescent="0.25">
      <c r="A34" s="46" t="s">
        <v>79</v>
      </c>
      <c r="B34" s="60"/>
      <c r="C34" s="62"/>
      <c r="D34" s="61">
        <v>5000</v>
      </c>
    </row>
    <row r="35" spans="1:4" s="6" customFormat="1" x14ac:dyDescent="0.25">
      <c r="A35" s="32" t="s">
        <v>80</v>
      </c>
      <c r="B35" s="33"/>
      <c r="C35" s="35"/>
      <c r="D35" s="110">
        <f>D36+D40+D43</f>
        <v>5508.1</v>
      </c>
    </row>
    <row r="36" spans="1:4" s="6" customFormat="1" x14ac:dyDescent="0.25">
      <c r="A36" s="63" t="s">
        <v>81</v>
      </c>
      <c r="B36" s="64"/>
      <c r="C36" s="65"/>
      <c r="D36" s="111">
        <f>SUM(D37:D39)</f>
        <v>2660.1</v>
      </c>
    </row>
    <row r="37" spans="1:4" s="6" customFormat="1" x14ac:dyDescent="0.25">
      <c r="A37" s="46" t="s">
        <v>131</v>
      </c>
      <c r="B37" s="66">
        <v>580</v>
      </c>
      <c r="C37" s="67">
        <v>4</v>
      </c>
      <c r="D37" s="76">
        <v>2320</v>
      </c>
    </row>
    <row r="38" spans="1:4" s="6" customFormat="1" x14ac:dyDescent="0.25">
      <c r="A38" s="46" t="s">
        <v>132</v>
      </c>
      <c r="B38" s="70"/>
      <c r="C38" s="70"/>
      <c r="D38" s="76" t="s">
        <v>133</v>
      </c>
    </row>
    <row r="39" spans="1:4" s="6" customFormat="1" x14ac:dyDescent="0.25">
      <c r="A39" s="46" t="s">
        <v>134</v>
      </c>
      <c r="B39" s="70"/>
      <c r="C39" s="70"/>
      <c r="D39" s="76">
        <v>340.1</v>
      </c>
    </row>
    <row r="40" spans="1:4" s="6" customFormat="1" x14ac:dyDescent="0.25">
      <c r="A40" s="63" t="s">
        <v>82</v>
      </c>
      <c r="B40" s="64"/>
      <c r="C40" s="65"/>
      <c r="D40" s="111">
        <f>SUM(D41:D42)</f>
        <v>2848</v>
      </c>
    </row>
    <row r="41" spans="1:4" s="6" customFormat="1" x14ac:dyDescent="0.25">
      <c r="A41" s="72" t="s">
        <v>83</v>
      </c>
      <c r="B41" s="121"/>
      <c r="C41" s="73"/>
      <c r="D41" s="68">
        <f>2256+592</f>
        <v>2848</v>
      </c>
    </row>
    <row r="42" spans="1:4" s="6" customFormat="1" x14ac:dyDescent="0.25">
      <c r="A42" s="72" t="s">
        <v>135</v>
      </c>
      <c r="B42" s="121"/>
      <c r="C42" s="73"/>
      <c r="D42" s="60">
        <v>0</v>
      </c>
    </row>
    <row r="43" spans="1:4" s="6" customFormat="1" x14ac:dyDescent="0.25">
      <c r="A43" s="63" t="s">
        <v>84</v>
      </c>
      <c r="B43" s="64"/>
      <c r="C43" s="65"/>
      <c r="D43" s="111"/>
    </row>
    <row r="44" spans="1:4" s="6" customFormat="1" x14ac:dyDescent="0.25">
      <c r="A44" s="72" t="s">
        <v>85</v>
      </c>
      <c r="B44" s="74"/>
      <c r="C44" s="75"/>
      <c r="D44" s="61">
        <v>1000</v>
      </c>
    </row>
    <row r="45" spans="1:4" s="6" customFormat="1" x14ac:dyDescent="0.25">
      <c r="A45" s="72" t="s">
        <v>136</v>
      </c>
      <c r="B45" s="74"/>
      <c r="C45" s="75"/>
      <c r="D45" s="61">
        <v>1000</v>
      </c>
    </row>
    <row r="46" spans="1:4" s="6" customFormat="1" x14ac:dyDescent="0.25">
      <c r="A46" s="32" t="s">
        <v>86</v>
      </c>
      <c r="B46" s="33"/>
      <c r="C46" s="34"/>
      <c r="D46" s="59">
        <f>SUM(D47:D54)</f>
        <v>7167</v>
      </c>
    </row>
    <row r="47" spans="1:4" s="6" customFormat="1" x14ac:dyDescent="0.25">
      <c r="A47" s="40" t="s">
        <v>311</v>
      </c>
      <c r="B47" s="76"/>
      <c r="C47" s="40"/>
      <c r="D47" s="61">
        <v>1000</v>
      </c>
    </row>
    <row r="48" spans="1:4" s="6" customFormat="1" x14ac:dyDescent="0.25">
      <c r="A48" s="40" t="s">
        <v>309</v>
      </c>
      <c r="B48" s="76"/>
      <c r="C48" s="40"/>
      <c r="D48" s="61">
        <v>460</v>
      </c>
    </row>
    <row r="49" spans="1:4" s="6" customFormat="1" x14ac:dyDescent="0.25">
      <c r="A49" s="40" t="s">
        <v>310</v>
      </c>
      <c r="B49" s="76"/>
      <c r="C49" s="40"/>
      <c r="D49" s="61">
        <v>2000</v>
      </c>
    </row>
    <row r="50" spans="1:4" s="6" customFormat="1" x14ac:dyDescent="0.25">
      <c r="A50" s="79" t="s">
        <v>137</v>
      </c>
      <c r="B50" s="70"/>
      <c r="C50" s="122"/>
      <c r="D50" s="68">
        <v>1500</v>
      </c>
    </row>
    <row r="51" spans="1:4" s="6" customFormat="1" x14ac:dyDescent="0.25">
      <c r="A51" s="79" t="s">
        <v>138</v>
      </c>
      <c r="B51" s="70"/>
      <c r="C51" s="122"/>
      <c r="D51" s="68">
        <v>1200</v>
      </c>
    </row>
    <row r="52" spans="1:4" s="6" customFormat="1" x14ac:dyDescent="0.25">
      <c r="A52" s="79" t="s">
        <v>139</v>
      </c>
      <c r="B52" s="70"/>
      <c r="C52" s="122"/>
      <c r="D52" s="61">
        <v>690</v>
      </c>
    </row>
    <row r="53" spans="1:4" s="6" customFormat="1" x14ac:dyDescent="0.25">
      <c r="A53" s="46" t="s">
        <v>140</v>
      </c>
      <c r="B53" s="70"/>
      <c r="C53" s="122"/>
      <c r="D53" s="61">
        <v>117</v>
      </c>
    </row>
    <row r="54" spans="1:4" s="6" customFormat="1" x14ac:dyDescent="0.25">
      <c r="A54" s="46" t="s">
        <v>141</v>
      </c>
      <c r="B54" s="70"/>
      <c r="C54" s="122"/>
      <c r="D54" s="61">
        <v>200</v>
      </c>
    </row>
    <row r="55" spans="1:4" s="6" customFormat="1" x14ac:dyDescent="0.25">
      <c r="A55" s="32" t="s">
        <v>88</v>
      </c>
      <c r="B55" s="33"/>
      <c r="C55" s="35"/>
      <c r="D55" s="110">
        <f>SUM(D56:D62)</f>
        <v>414</v>
      </c>
    </row>
    <row r="56" spans="1:4" s="6" customFormat="1" x14ac:dyDescent="0.25">
      <c r="A56" s="79" t="s">
        <v>89</v>
      </c>
      <c r="B56" s="70">
        <v>1.5</v>
      </c>
      <c r="C56" s="78">
        <v>600</v>
      </c>
      <c r="D56" s="61" t="s">
        <v>90</v>
      </c>
    </row>
    <row r="57" spans="1:4" s="6" customFormat="1" x14ac:dyDescent="0.25">
      <c r="A57" s="79" t="s">
        <v>91</v>
      </c>
      <c r="B57" s="70">
        <v>0.31</v>
      </c>
      <c r="C57" s="78">
        <v>600</v>
      </c>
      <c r="D57" s="61" t="s">
        <v>90</v>
      </c>
    </row>
    <row r="58" spans="1:4" s="6" customFormat="1" x14ac:dyDescent="0.25">
      <c r="A58" s="79" t="s">
        <v>92</v>
      </c>
      <c r="B58" s="70">
        <v>0.85</v>
      </c>
      <c r="C58" s="78">
        <v>600</v>
      </c>
      <c r="D58" s="61" t="s">
        <v>90</v>
      </c>
    </row>
    <row r="59" spans="1:4" s="6" customFormat="1" x14ac:dyDescent="0.25">
      <c r="A59" s="79" t="s">
        <v>93</v>
      </c>
      <c r="B59" s="70">
        <v>0.35</v>
      </c>
      <c r="C59" s="78">
        <v>600</v>
      </c>
      <c r="D59" s="61">
        <v>414</v>
      </c>
    </row>
    <row r="60" spans="1:4" s="6" customFormat="1" x14ac:dyDescent="0.25">
      <c r="A60" s="79" t="s">
        <v>94</v>
      </c>
      <c r="B60" s="70">
        <v>0.72</v>
      </c>
      <c r="C60" s="78">
        <v>600</v>
      </c>
      <c r="D60" s="61" t="s">
        <v>90</v>
      </c>
    </row>
    <row r="61" spans="1:4" s="6" customFormat="1" x14ac:dyDescent="0.25">
      <c r="A61" s="79" t="s">
        <v>95</v>
      </c>
      <c r="B61" s="70">
        <v>0.25</v>
      </c>
      <c r="C61" s="78">
        <v>600</v>
      </c>
      <c r="D61" s="61">
        <v>0</v>
      </c>
    </row>
    <row r="62" spans="1:4" s="6" customFormat="1" x14ac:dyDescent="0.25">
      <c r="A62" s="79"/>
      <c r="B62" s="70"/>
      <c r="C62" s="78"/>
      <c r="D62" s="68"/>
    </row>
    <row r="63" spans="1:4" s="6" customFormat="1" x14ac:dyDescent="0.25">
      <c r="A63" s="32" t="s">
        <v>96</v>
      </c>
      <c r="B63" s="33"/>
      <c r="C63" s="35"/>
      <c r="D63" s="110">
        <f>SUM(D64:D65)</f>
        <v>35000</v>
      </c>
    </row>
    <row r="64" spans="1:4" s="6" customFormat="1" x14ac:dyDescent="0.25">
      <c r="A64" s="79" t="s">
        <v>312</v>
      </c>
      <c r="B64" s="70"/>
      <c r="C64" s="78"/>
      <c r="D64" s="68">
        <v>15000</v>
      </c>
    </row>
    <row r="65" spans="1:5" s="6" customFormat="1" x14ac:dyDescent="0.25">
      <c r="A65" s="80" t="s">
        <v>97</v>
      </c>
      <c r="B65" s="76"/>
      <c r="C65" s="81"/>
      <c r="D65" s="68">
        <v>20000</v>
      </c>
    </row>
    <row r="66" spans="1:5" s="6" customFormat="1" x14ac:dyDescent="0.25">
      <c r="A66" s="32" t="s">
        <v>98</v>
      </c>
      <c r="B66" s="33"/>
      <c r="C66" s="35"/>
      <c r="D66" s="110">
        <f>SUM(D67:D68)</f>
        <v>23600</v>
      </c>
    </row>
    <row r="67" spans="1:5" s="6" customFormat="1" x14ac:dyDescent="0.25">
      <c r="A67" s="82" t="s">
        <v>99</v>
      </c>
      <c r="B67" s="55">
        <v>22</v>
      </c>
      <c r="C67" s="84">
        <v>600</v>
      </c>
      <c r="D67" s="61">
        <f>B67*C67</f>
        <v>13200</v>
      </c>
    </row>
    <row r="68" spans="1:5" s="6" customFormat="1" x14ac:dyDescent="0.25">
      <c r="A68" s="82" t="s">
        <v>142</v>
      </c>
      <c r="B68" s="55">
        <v>8</v>
      </c>
      <c r="C68" s="84">
        <f>450+400+450</f>
        <v>1300</v>
      </c>
      <c r="D68" s="61">
        <f>C68*B68</f>
        <v>10400</v>
      </c>
    </row>
    <row r="69" spans="1:5" s="6" customFormat="1" x14ac:dyDescent="0.25">
      <c r="A69" s="32" t="s">
        <v>100</v>
      </c>
      <c r="B69" s="33"/>
      <c r="C69" s="35"/>
      <c r="D69" s="110">
        <f>D70</f>
        <v>1000</v>
      </c>
    </row>
    <row r="70" spans="1:5" s="6" customFormat="1" x14ac:dyDescent="0.25">
      <c r="A70" s="85" t="s">
        <v>101</v>
      </c>
      <c r="B70" s="86"/>
      <c r="C70" s="87"/>
      <c r="D70" s="76">
        <v>1000</v>
      </c>
    </row>
    <row r="71" spans="1:5" s="6" customFormat="1" x14ac:dyDescent="0.25">
      <c r="A71" s="85"/>
      <c r="B71" s="86"/>
      <c r="C71" s="87"/>
      <c r="D71" s="112"/>
    </row>
    <row r="72" spans="1:5" s="6" customFormat="1" x14ac:dyDescent="0.25">
      <c r="A72" s="32" t="s">
        <v>102</v>
      </c>
      <c r="B72" s="33"/>
      <c r="C72" s="35"/>
      <c r="D72" s="110">
        <f>SUM(D77:D83)</f>
        <v>46600</v>
      </c>
    </row>
    <row r="73" spans="1:5" s="88" customFormat="1" x14ac:dyDescent="0.25">
      <c r="A73" s="89" t="s">
        <v>313</v>
      </c>
      <c r="B73" s="76"/>
      <c r="C73" s="81"/>
      <c r="D73" s="90">
        <f>SUM(D74:D76)</f>
        <v>8400</v>
      </c>
    </row>
    <row r="74" spans="1:5" s="88" customFormat="1" x14ac:dyDescent="0.25">
      <c r="A74" s="67" t="s">
        <v>314</v>
      </c>
      <c r="B74" s="76"/>
      <c r="C74" s="81"/>
      <c r="D74" s="76">
        <v>2800</v>
      </c>
    </row>
    <row r="75" spans="1:5" s="88" customFormat="1" x14ac:dyDescent="0.25">
      <c r="A75" s="67" t="s">
        <v>105</v>
      </c>
      <c r="B75" s="76">
        <v>70</v>
      </c>
      <c r="C75" s="81">
        <v>80</v>
      </c>
      <c r="D75" s="76">
        <f>B75*C75</f>
        <v>5600</v>
      </c>
    </row>
    <row r="76" spans="1:5" s="88" customFormat="1" x14ac:dyDescent="0.25">
      <c r="A76" s="67"/>
      <c r="B76" s="76"/>
      <c r="C76" s="81"/>
      <c r="D76" s="76"/>
    </row>
    <row r="77" spans="1:5" s="88" customFormat="1" x14ac:dyDescent="0.25">
      <c r="A77" s="89" t="s">
        <v>143</v>
      </c>
      <c r="D77" s="90">
        <f>B78*C78</f>
        <v>6000</v>
      </c>
    </row>
    <row r="78" spans="1:5" s="88" customFormat="1" x14ac:dyDescent="0.25">
      <c r="A78" s="67" t="s">
        <v>103</v>
      </c>
      <c r="B78" s="76">
        <v>15</v>
      </c>
      <c r="C78" s="81">
        <v>400</v>
      </c>
      <c r="D78" s="90"/>
    </row>
    <row r="79" spans="1:5" s="6" customFormat="1" x14ac:dyDescent="0.25">
      <c r="A79" s="89" t="s">
        <v>315</v>
      </c>
      <c r="B79" s="91"/>
      <c r="C79" s="92" t="s">
        <v>104</v>
      </c>
      <c r="D79" s="298">
        <f>SUM(D80:D83)</f>
        <v>20300</v>
      </c>
    </row>
    <row r="80" spans="1:5" s="6" customFormat="1" x14ac:dyDescent="0.25">
      <c r="A80" s="123" t="s">
        <v>316</v>
      </c>
      <c r="B80" s="91"/>
      <c r="C80" s="92"/>
      <c r="D80" s="76">
        <v>4700</v>
      </c>
      <c r="E80" s="6" t="s">
        <v>144</v>
      </c>
    </row>
    <row r="81" spans="1:4" s="6" customFormat="1" x14ac:dyDescent="0.25">
      <c r="A81" s="67" t="s">
        <v>105</v>
      </c>
      <c r="B81" s="91">
        <v>70</v>
      </c>
      <c r="C81" s="84">
        <v>200</v>
      </c>
      <c r="D81" s="76">
        <f>B81*C81</f>
        <v>14000</v>
      </c>
    </row>
    <row r="82" spans="1:4" s="6" customFormat="1" x14ac:dyDescent="0.25">
      <c r="A82" s="67" t="s">
        <v>317</v>
      </c>
      <c r="B82" s="91">
        <v>3</v>
      </c>
      <c r="C82" s="84">
        <v>200</v>
      </c>
      <c r="D82" s="76">
        <f>B82*C82</f>
        <v>600</v>
      </c>
    </row>
    <row r="83" spans="1:4" s="6" customFormat="1" x14ac:dyDescent="0.25">
      <c r="A83" s="67" t="s">
        <v>303</v>
      </c>
      <c r="B83" s="91" t="s">
        <v>227</v>
      </c>
      <c r="C83" s="84"/>
      <c r="D83" s="70">
        <v>1000</v>
      </c>
    </row>
    <row r="84" spans="1:4" s="6" customFormat="1" x14ac:dyDescent="0.25">
      <c r="A84" s="32" t="s">
        <v>107</v>
      </c>
      <c r="B84" s="33"/>
      <c r="C84" s="35"/>
      <c r="D84" s="110"/>
    </row>
    <row r="85" spans="1:4" s="6" customFormat="1" x14ac:dyDescent="0.25">
      <c r="A85" s="83" t="s">
        <v>108</v>
      </c>
      <c r="B85" s="91"/>
      <c r="C85" s="92"/>
      <c r="D85" s="70" t="s">
        <v>109</v>
      </c>
    </row>
    <row r="86" spans="1:4" s="6" customFormat="1" x14ac:dyDescent="0.25">
      <c r="A86" s="32" t="s">
        <v>110</v>
      </c>
      <c r="B86" s="33"/>
      <c r="C86" s="35"/>
      <c r="D86" s="110">
        <f>SUM(D87:D90)</f>
        <v>3200</v>
      </c>
    </row>
    <row r="87" spans="1:4" s="6" customFormat="1" ht="23.25" x14ac:dyDescent="0.25">
      <c r="A87" s="85" t="s">
        <v>111</v>
      </c>
      <c r="B87" s="86"/>
      <c r="C87" s="94"/>
      <c r="D87" s="68">
        <v>1200</v>
      </c>
    </row>
    <row r="88" spans="1:4" s="6" customFormat="1" x14ac:dyDescent="0.25">
      <c r="A88" s="85" t="s">
        <v>112</v>
      </c>
      <c r="C88" s="94"/>
      <c r="D88" s="68">
        <v>1000</v>
      </c>
    </row>
    <row r="89" spans="1:4" s="6" customFormat="1" x14ac:dyDescent="0.25">
      <c r="A89" s="85" t="s">
        <v>113</v>
      </c>
      <c r="B89" s="86"/>
      <c r="C89" s="94"/>
      <c r="D89" s="68">
        <v>500</v>
      </c>
    </row>
    <row r="90" spans="1:4" s="6" customFormat="1" x14ac:dyDescent="0.25">
      <c r="A90" s="85" t="s">
        <v>114</v>
      </c>
      <c r="B90" s="86"/>
      <c r="C90" s="95"/>
      <c r="D90" s="68">
        <v>500</v>
      </c>
    </row>
    <row r="91" spans="1:4" s="6" customFormat="1" ht="26.25" x14ac:dyDescent="0.25">
      <c r="A91" s="32" t="s">
        <v>318</v>
      </c>
      <c r="B91" s="33"/>
      <c r="C91" s="35"/>
      <c r="D91" s="113">
        <f>D3+D15+D33+D35+D46+D55+D63+D66+D69+D72+D86</f>
        <v>192869.1</v>
      </c>
    </row>
    <row r="92" spans="1:4" s="6" customFormat="1" x14ac:dyDescent="0.25">
      <c r="A92" s="96"/>
      <c r="B92" s="86"/>
      <c r="C92" s="95"/>
      <c r="D92" s="70"/>
    </row>
    <row r="93" spans="1:4" s="6" customFormat="1" ht="26.25" x14ac:dyDescent="0.25">
      <c r="A93" s="97" t="s">
        <v>319</v>
      </c>
      <c r="B93" s="98"/>
      <c r="C93" s="99"/>
      <c r="D93" s="114">
        <v>100000</v>
      </c>
    </row>
    <row r="94" spans="1:4" s="6" customFormat="1" x14ac:dyDescent="0.25">
      <c r="A94" s="100" t="s">
        <v>115</v>
      </c>
      <c r="B94" s="70"/>
      <c r="C94" s="102"/>
      <c r="D94" s="76"/>
    </row>
    <row r="95" spans="1:4" s="6" customFormat="1" x14ac:dyDescent="0.25">
      <c r="A95" s="100" t="s">
        <v>116</v>
      </c>
      <c r="B95" s="101"/>
      <c r="C95" s="102"/>
      <c r="D95" s="76"/>
    </row>
    <row r="96" spans="1:4" s="6" customFormat="1" x14ac:dyDescent="0.25">
      <c r="A96" s="103"/>
      <c r="B96" s="101"/>
      <c r="C96" s="102"/>
      <c r="D96" s="115"/>
    </row>
    <row r="97" spans="1:4" s="6" customFormat="1" x14ac:dyDescent="0.25">
      <c r="A97" s="85"/>
      <c r="B97" s="86"/>
      <c r="C97" s="95"/>
      <c r="D97" s="70"/>
    </row>
    <row r="98" spans="1:4" s="6" customFormat="1" ht="30" x14ac:dyDescent="0.25">
      <c r="A98" s="104" t="s">
        <v>117</v>
      </c>
      <c r="B98" s="105"/>
      <c r="C98" s="106"/>
      <c r="D98" s="116">
        <f>D93-D91</f>
        <v>-92869.1</v>
      </c>
    </row>
  </sheetData>
  <mergeCells count="1">
    <mergeCell ref="A1:D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A380-C0A4-44EB-A9D8-9960813BA04B}">
  <dimension ref="A1:D181"/>
  <sheetViews>
    <sheetView topLeftCell="A143" workbookViewId="0">
      <selection activeCell="I170" sqref="I170"/>
    </sheetView>
  </sheetViews>
  <sheetFormatPr defaultRowHeight="15" x14ac:dyDescent="0.25"/>
  <cols>
    <col min="1" max="1" width="85.85546875" style="6" customWidth="1"/>
    <col min="2" max="2" width="9.140625" style="6"/>
    <col min="3" max="3" width="11.7109375" style="6" customWidth="1"/>
    <col min="4" max="4" width="12.28515625" style="101" bestFit="1" customWidth="1"/>
  </cols>
  <sheetData>
    <row r="1" spans="1:4" ht="45.75" customHeight="1" x14ac:dyDescent="0.25">
      <c r="A1" s="295" t="s">
        <v>291</v>
      </c>
      <c r="B1" s="296"/>
      <c r="C1" s="296"/>
      <c r="D1" s="297"/>
    </row>
    <row r="2" spans="1:4" x14ac:dyDescent="0.25">
      <c r="A2" s="124" t="s">
        <v>69</v>
      </c>
      <c r="B2" s="125" t="s">
        <v>70</v>
      </c>
      <c r="C2" s="126" t="s">
        <v>71</v>
      </c>
      <c r="D2" s="30" t="s">
        <v>145</v>
      </c>
    </row>
    <row r="3" spans="1:4" x14ac:dyDescent="0.25">
      <c r="A3" s="127" t="s">
        <v>146</v>
      </c>
      <c r="B3" s="128"/>
      <c r="C3" s="129"/>
      <c r="D3" s="130">
        <f>D4+D20+D22</f>
        <v>176488.5</v>
      </c>
    </row>
    <row r="4" spans="1:4" ht="23.25" x14ac:dyDescent="0.25">
      <c r="A4" s="63" t="s">
        <v>147</v>
      </c>
      <c r="B4" s="131"/>
      <c r="C4" s="3"/>
      <c r="D4" s="132">
        <f>SUM(B5:B19)</f>
        <v>111360</v>
      </c>
    </row>
    <row r="5" spans="1:4" ht="34.5" x14ac:dyDescent="0.25">
      <c r="A5" s="46" t="s">
        <v>148</v>
      </c>
      <c r="B5" s="138">
        <f>20100+11400</f>
        <v>31500</v>
      </c>
      <c r="C5" s="282"/>
      <c r="D5" s="283"/>
    </row>
    <row r="6" spans="1:4" x14ac:dyDescent="0.25">
      <c r="A6" s="46" t="s">
        <v>149</v>
      </c>
      <c r="B6" s="138">
        <v>12500</v>
      </c>
      <c r="C6" s="134"/>
      <c r="D6" s="135"/>
    </row>
    <row r="7" spans="1:4" x14ac:dyDescent="0.25">
      <c r="A7" s="46" t="s">
        <v>150</v>
      </c>
      <c r="B7" s="138">
        <v>5700</v>
      </c>
      <c r="C7" s="134"/>
      <c r="D7" s="135"/>
    </row>
    <row r="8" spans="1:4" x14ac:dyDescent="0.25">
      <c r="A8" s="46" t="s">
        <v>151</v>
      </c>
      <c r="B8" s="138">
        <f>1300+1300</f>
        <v>2600</v>
      </c>
      <c r="C8" s="134"/>
      <c r="D8" s="135"/>
    </row>
    <row r="9" spans="1:4" x14ac:dyDescent="0.25">
      <c r="A9" s="46" t="s">
        <v>152</v>
      </c>
      <c r="B9" s="138">
        <v>1300</v>
      </c>
      <c r="C9" s="134"/>
      <c r="D9" s="135"/>
    </row>
    <row r="10" spans="1:4" x14ac:dyDescent="0.25">
      <c r="A10" s="46" t="s">
        <v>153</v>
      </c>
      <c r="B10" s="138">
        <v>800</v>
      </c>
      <c r="C10" s="134"/>
      <c r="D10" s="135"/>
    </row>
    <row r="11" spans="1:4" x14ac:dyDescent="0.25">
      <c r="A11" s="46" t="s">
        <v>154</v>
      </c>
      <c r="B11" s="284"/>
      <c r="C11" s="135"/>
      <c r="D11" s="135"/>
    </row>
    <row r="12" spans="1:4" x14ac:dyDescent="0.25">
      <c r="A12" s="46" t="s">
        <v>155</v>
      </c>
      <c r="B12" s="138">
        <v>90</v>
      </c>
      <c r="C12" s="283"/>
      <c r="D12" s="283"/>
    </row>
    <row r="13" spans="1:4" x14ac:dyDescent="0.25">
      <c r="A13" s="46"/>
      <c r="B13" s="149"/>
      <c r="C13" s="283"/>
      <c r="D13" s="283"/>
    </row>
    <row r="14" spans="1:4" x14ac:dyDescent="0.25">
      <c r="A14" s="136" t="s">
        <v>156</v>
      </c>
      <c r="B14" s="61">
        <v>1675</v>
      </c>
      <c r="C14" s="283"/>
      <c r="D14" s="285"/>
    </row>
    <row r="15" spans="1:4" x14ac:dyDescent="0.25">
      <c r="A15" s="72"/>
      <c r="B15" s="138"/>
      <c r="C15" s="134"/>
      <c r="D15" s="135"/>
    </row>
    <row r="16" spans="1:4" x14ac:dyDescent="0.25">
      <c r="A16" s="101" t="s">
        <v>157</v>
      </c>
      <c r="B16" s="138">
        <f>1110+822+3200+270+425+60+89+25.5+55.5+139+625+49+89+34+18+9+9+18+9+9+60+178+139+9+89+34+89+139+9+9+34+9+44+55.5+410+67.5+44+49+18+120+9+34+9+9+9+18+18+18+18+18+135+102+18+80+80+9+80</f>
        <v>9335</v>
      </c>
      <c r="C16" s="134"/>
      <c r="D16" s="286"/>
    </row>
    <row r="17" spans="1:4" ht="34.5" x14ac:dyDescent="0.25">
      <c r="A17" s="40" t="s">
        <v>158</v>
      </c>
      <c r="B17" s="138">
        <v>45760</v>
      </c>
      <c r="C17" s="283"/>
      <c r="D17" s="286"/>
    </row>
    <row r="18" spans="1:4" x14ac:dyDescent="0.25">
      <c r="A18" s="40" t="s">
        <v>159</v>
      </c>
      <c r="B18" s="138">
        <v>100</v>
      </c>
      <c r="C18" s="150"/>
      <c r="D18" s="283"/>
    </row>
    <row r="19" spans="1:4" x14ac:dyDescent="0.25">
      <c r="A19" s="141"/>
      <c r="B19" s="51"/>
      <c r="C19" s="287"/>
      <c r="D19" s="283"/>
    </row>
    <row r="20" spans="1:4" x14ac:dyDescent="0.25">
      <c r="A20" s="63" t="s">
        <v>160</v>
      </c>
      <c r="B20" s="51"/>
      <c r="C20" s="140"/>
      <c r="D20" s="139">
        <v>39000</v>
      </c>
    </row>
    <row r="21" spans="1:4" x14ac:dyDescent="0.25">
      <c r="A21" s="141"/>
      <c r="B21" s="143"/>
      <c r="C21" s="142"/>
    </row>
    <row r="22" spans="1:4" ht="23.25" x14ac:dyDescent="0.25">
      <c r="A22" s="144" t="s">
        <v>161</v>
      </c>
      <c r="B22" s="58"/>
      <c r="C22" s="140"/>
      <c r="D22" s="145">
        <f>SUM(D23:D44)</f>
        <v>26128.5</v>
      </c>
    </row>
    <row r="23" spans="1:4" x14ac:dyDescent="0.25">
      <c r="A23" s="40" t="s">
        <v>162</v>
      </c>
      <c r="C23" s="140"/>
      <c r="D23" s="119">
        <v>1000</v>
      </c>
    </row>
    <row r="24" spans="1:4" x14ac:dyDescent="0.25">
      <c r="A24" s="40" t="s">
        <v>163</v>
      </c>
      <c r="B24" s="146"/>
      <c r="C24" s="140"/>
      <c r="D24" s="119"/>
    </row>
    <row r="25" spans="1:4" x14ac:dyDescent="0.25">
      <c r="A25" s="101"/>
      <c r="B25" s="146"/>
      <c r="C25" s="133"/>
      <c r="D25" s="284"/>
    </row>
    <row r="26" spans="1:4" x14ac:dyDescent="0.25">
      <c r="A26" s="40"/>
      <c r="B26" s="101"/>
      <c r="C26" s="140"/>
      <c r="D26" s="138"/>
    </row>
    <row r="27" spans="1:4" x14ac:dyDescent="0.25">
      <c r="A27" s="40" t="s">
        <v>164</v>
      </c>
      <c r="B27" s="142">
        <v>77</v>
      </c>
      <c r="C27" s="147">
        <v>31</v>
      </c>
      <c r="D27" s="138">
        <f>B27*C27</f>
        <v>2387</v>
      </c>
    </row>
    <row r="28" spans="1:4" x14ac:dyDescent="0.25">
      <c r="A28" s="40" t="s">
        <v>165</v>
      </c>
      <c r="B28" s="148"/>
      <c r="C28" s="140"/>
      <c r="D28" s="138">
        <v>2741</v>
      </c>
    </row>
    <row r="29" spans="1:4" x14ac:dyDescent="0.25">
      <c r="A29" s="149" t="s">
        <v>166</v>
      </c>
      <c r="B29" s="146"/>
      <c r="C29" s="150"/>
      <c r="D29" s="138">
        <v>1757</v>
      </c>
    </row>
    <row r="30" spans="1:4" x14ac:dyDescent="0.25">
      <c r="A30" s="40" t="s">
        <v>167</v>
      </c>
      <c r="B30" s="146"/>
      <c r="C30" s="150"/>
      <c r="D30" s="138">
        <v>135</v>
      </c>
    </row>
    <row r="31" spans="1:4" x14ac:dyDescent="0.25">
      <c r="A31" s="40" t="s">
        <v>168</v>
      </c>
      <c r="B31" s="142">
        <v>77</v>
      </c>
      <c r="C31" s="147">
        <v>10</v>
      </c>
      <c r="D31" s="138">
        <f>B31*C31</f>
        <v>770</v>
      </c>
    </row>
    <row r="32" spans="1:4" x14ac:dyDescent="0.25">
      <c r="A32" s="40" t="s">
        <v>169</v>
      </c>
      <c r="B32" s="115"/>
      <c r="C32" s="151"/>
      <c r="D32" s="138">
        <v>11226</v>
      </c>
    </row>
    <row r="33" spans="1:4" x14ac:dyDescent="0.25">
      <c r="A33" s="40" t="s">
        <v>170</v>
      </c>
      <c r="B33" s="101"/>
      <c r="C33" s="133"/>
      <c r="D33" s="138">
        <v>90</v>
      </c>
    </row>
    <row r="34" spans="1:4" x14ac:dyDescent="0.25">
      <c r="A34" s="40" t="s">
        <v>171</v>
      </c>
      <c r="B34" s="142">
        <v>25</v>
      </c>
      <c r="C34" s="147">
        <v>9</v>
      </c>
      <c r="D34" s="138">
        <f>B34*C34</f>
        <v>225</v>
      </c>
    </row>
    <row r="35" spans="1:4" x14ac:dyDescent="0.25">
      <c r="A35" s="40" t="s">
        <v>172</v>
      </c>
      <c r="B35" s="101"/>
      <c r="C35" s="152"/>
      <c r="D35" s="138">
        <v>684</v>
      </c>
    </row>
    <row r="36" spans="1:4" x14ac:dyDescent="0.25">
      <c r="A36" s="40" t="s">
        <v>173</v>
      </c>
      <c r="B36" s="142"/>
      <c r="C36" s="152"/>
      <c r="D36" s="138">
        <v>2470</v>
      </c>
    </row>
    <row r="37" spans="1:4" x14ac:dyDescent="0.25">
      <c r="A37" s="40" t="s">
        <v>174</v>
      </c>
      <c r="B37" s="101"/>
      <c r="C37" s="133"/>
      <c r="D37" s="138">
        <v>1800</v>
      </c>
    </row>
    <row r="38" spans="1:4" x14ac:dyDescent="0.25">
      <c r="A38" s="40" t="s">
        <v>175</v>
      </c>
      <c r="B38" s="142">
        <v>25</v>
      </c>
      <c r="C38" s="147">
        <v>4</v>
      </c>
      <c r="D38" s="138">
        <f>B38*C38</f>
        <v>100</v>
      </c>
    </row>
    <row r="39" spans="1:4" x14ac:dyDescent="0.25">
      <c r="A39" s="40" t="s">
        <v>176</v>
      </c>
      <c r="B39" s="142">
        <v>25</v>
      </c>
      <c r="C39" s="147">
        <v>7</v>
      </c>
      <c r="D39" s="138">
        <f>B39*C39</f>
        <v>175</v>
      </c>
    </row>
    <row r="40" spans="1:4" x14ac:dyDescent="0.25">
      <c r="A40" s="40" t="s">
        <v>177</v>
      </c>
      <c r="B40" s="146"/>
      <c r="C40" s="150"/>
      <c r="D40" s="138"/>
    </row>
    <row r="41" spans="1:4" x14ac:dyDescent="0.25">
      <c r="A41" s="40" t="s">
        <v>178</v>
      </c>
      <c r="B41" s="146">
        <v>207</v>
      </c>
      <c r="C41" s="140">
        <v>53</v>
      </c>
      <c r="D41" s="138">
        <f>C41*B41</f>
        <v>10971</v>
      </c>
    </row>
    <row r="42" spans="1:4" x14ac:dyDescent="0.25">
      <c r="A42" s="153" t="s">
        <v>179</v>
      </c>
      <c r="B42" s="154"/>
      <c r="C42" s="154"/>
      <c r="D42" s="119"/>
    </row>
    <row r="43" spans="1:4" x14ac:dyDescent="0.25">
      <c r="A43" s="40" t="s">
        <v>180</v>
      </c>
      <c r="B43" s="146"/>
      <c r="C43" s="140"/>
      <c r="D43" s="119">
        <v>620</v>
      </c>
    </row>
    <row r="44" spans="1:4" x14ac:dyDescent="0.25">
      <c r="A44" s="40" t="s">
        <v>181</v>
      </c>
      <c r="B44" s="101"/>
      <c r="C44" s="140"/>
      <c r="D44" s="138">
        <v>-11022.5</v>
      </c>
    </row>
    <row r="45" spans="1:4" ht="26.25" x14ac:dyDescent="0.25">
      <c r="A45" s="127" t="s">
        <v>182</v>
      </c>
      <c r="B45" s="128"/>
      <c r="C45" s="129"/>
      <c r="D45" s="155">
        <f>SUM(D46:D71)</f>
        <v>109726</v>
      </c>
    </row>
    <row r="46" spans="1:4" x14ac:dyDescent="0.25">
      <c r="A46" s="46" t="s">
        <v>183</v>
      </c>
      <c r="B46" s="156"/>
      <c r="C46" s="157"/>
      <c r="D46" s="61">
        <v>-9107</v>
      </c>
    </row>
    <row r="47" spans="1:4" x14ac:dyDescent="0.25">
      <c r="A47" s="46" t="s">
        <v>184</v>
      </c>
      <c r="B47" s="101"/>
      <c r="C47" s="158"/>
      <c r="D47" s="61">
        <f>13547+4656</f>
        <v>18203</v>
      </c>
    </row>
    <row r="48" spans="1:4" x14ac:dyDescent="0.25">
      <c r="A48" s="46" t="s">
        <v>185</v>
      </c>
      <c r="B48" s="101"/>
      <c r="C48" s="159"/>
      <c r="D48" s="61">
        <f>9524+3574</f>
        <v>13098</v>
      </c>
    </row>
    <row r="49" spans="1:4" x14ac:dyDescent="0.25">
      <c r="A49" s="46" t="s">
        <v>186</v>
      </c>
      <c r="B49" s="101"/>
      <c r="C49" s="159"/>
      <c r="D49" s="61">
        <f>9792+3574</f>
        <v>13366</v>
      </c>
    </row>
    <row r="50" spans="1:4" x14ac:dyDescent="0.25">
      <c r="A50" s="46" t="s">
        <v>187</v>
      </c>
      <c r="B50" s="101"/>
      <c r="C50" s="160"/>
      <c r="D50" s="61">
        <f>7024+1976</f>
        <v>9000</v>
      </c>
    </row>
    <row r="51" spans="1:4" x14ac:dyDescent="0.25">
      <c r="A51" s="46" t="s">
        <v>188</v>
      </c>
      <c r="B51" s="101"/>
      <c r="C51" s="160"/>
      <c r="D51" s="61">
        <v>1300</v>
      </c>
    </row>
    <row r="52" spans="1:4" x14ac:dyDescent="0.25">
      <c r="A52" s="46" t="s">
        <v>189</v>
      </c>
      <c r="B52" s="46"/>
      <c r="C52" s="161"/>
      <c r="D52" s="61">
        <v>4459</v>
      </c>
    </row>
    <row r="53" spans="1:4" x14ac:dyDescent="0.25">
      <c r="A53" s="46" t="s">
        <v>190</v>
      </c>
      <c r="B53" s="101"/>
      <c r="C53" s="162"/>
      <c r="D53" s="61">
        <v>4418</v>
      </c>
    </row>
    <row r="54" spans="1:4" x14ac:dyDescent="0.25">
      <c r="A54" s="46" t="s">
        <v>191</v>
      </c>
      <c r="B54" s="101"/>
      <c r="C54" s="160"/>
      <c r="D54" s="61">
        <v>1960</v>
      </c>
    </row>
    <row r="55" spans="1:4" x14ac:dyDescent="0.25">
      <c r="A55" s="46" t="s">
        <v>192</v>
      </c>
      <c r="B55" s="101"/>
      <c r="C55" s="163"/>
      <c r="D55" s="61">
        <v>1624</v>
      </c>
    </row>
    <row r="56" spans="1:4" x14ac:dyDescent="0.25">
      <c r="A56" s="46" t="s">
        <v>193</v>
      </c>
      <c r="B56" s="101"/>
      <c r="C56" s="133"/>
      <c r="D56" s="61">
        <v>1624</v>
      </c>
    </row>
    <row r="57" spans="1:4" x14ac:dyDescent="0.25">
      <c r="A57" s="46" t="s">
        <v>194</v>
      </c>
      <c r="B57" s="101"/>
      <c r="C57" s="133"/>
      <c r="D57" s="61">
        <v>1624</v>
      </c>
    </row>
    <row r="58" spans="1:4" x14ac:dyDescent="0.25">
      <c r="A58" s="164" t="s">
        <v>195</v>
      </c>
      <c r="D58" s="61">
        <v>4240</v>
      </c>
    </row>
    <row r="59" spans="1:4" x14ac:dyDescent="0.25">
      <c r="A59" s="46" t="s">
        <v>196</v>
      </c>
      <c r="B59" s="101"/>
      <c r="C59" s="165"/>
      <c r="D59" s="61">
        <v>14750</v>
      </c>
    </row>
    <row r="60" spans="1:4" x14ac:dyDescent="0.25">
      <c r="A60" s="46" t="s">
        <v>197</v>
      </c>
      <c r="B60" s="101"/>
      <c r="C60" s="166"/>
      <c r="D60" s="61">
        <v>3800</v>
      </c>
    </row>
    <row r="61" spans="1:4" ht="23.25" x14ac:dyDescent="0.25">
      <c r="A61" s="46" t="s">
        <v>198</v>
      </c>
      <c r="B61" s="101"/>
      <c r="C61" s="162"/>
      <c r="D61" s="61" t="s">
        <v>199</v>
      </c>
    </row>
    <row r="62" spans="1:4" x14ac:dyDescent="0.25">
      <c r="A62" s="46" t="s">
        <v>200</v>
      </c>
      <c r="B62" s="101"/>
      <c r="C62" s="159"/>
      <c r="D62" s="61">
        <f>2591+2739</f>
        <v>5330</v>
      </c>
    </row>
    <row r="63" spans="1:4" x14ac:dyDescent="0.25">
      <c r="A63" s="46" t="s">
        <v>201</v>
      </c>
      <c r="B63" s="101"/>
      <c r="C63" s="162"/>
      <c r="D63" s="61">
        <v>1410</v>
      </c>
    </row>
    <row r="64" spans="1:4" x14ac:dyDescent="0.25">
      <c r="A64" s="46" t="s">
        <v>202</v>
      </c>
      <c r="B64" s="101"/>
      <c r="C64" s="167"/>
      <c r="D64" s="61">
        <v>1934</v>
      </c>
    </row>
    <row r="65" spans="1:4" x14ac:dyDescent="0.25">
      <c r="A65" s="46" t="s">
        <v>203</v>
      </c>
      <c r="B65" s="101"/>
      <c r="C65" s="159"/>
      <c r="D65" s="61">
        <v>418</v>
      </c>
    </row>
    <row r="66" spans="1:4" x14ac:dyDescent="0.25">
      <c r="A66" s="46" t="s">
        <v>204</v>
      </c>
      <c r="B66" s="101"/>
      <c r="C66" s="168"/>
      <c r="D66" s="61">
        <v>510</v>
      </c>
    </row>
    <row r="67" spans="1:4" x14ac:dyDescent="0.25">
      <c r="A67" s="46" t="s">
        <v>205</v>
      </c>
      <c r="B67" s="101"/>
      <c r="C67" s="169"/>
      <c r="D67" s="61">
        <v>1380</v>
      </c>
    </row>
    <row r="68" spans="1:4" x14ac:dyDescent="0.25">
      <c r="A68" s="46" t="s">
        <v>206</v>
      </c>
      <c r="B68" s="142"/>
      <c r="C68" s="133"/>
      <c r="D68" s="61">
        <f>322+161+161+118+118+118+161+118+118+161+161+118+161+118+118+161+118+118+118+118</f>
        <v>2865</v>
      </c>
    </row>
    <row r="69" spans="1:4" x14ac:dyDescent="0.25">
      <c r="A69" s="164" t="s">
        <v>207</v>
      </c>
      <c r="D69" s="61">
        <v>2000</v>
      </c>
    </row>
    <row r="70" spans="1:4" x14ac:dyDescent="0.25">
      <c r="A70" s="144" t="s">
        <v>208</v>
      </c>
      <c r="B70" s="63"/>
      <c r="C70" s="170"/>
      <c r="D70" s="171">
        <v>9520</v>
      </c>
    </row>
    <row r="71" spans="1:4" x14ac:dyDescent="0.25">
      <c r="A71" s="172"/>
      <c r="B71" s="136"/>
      <c r="C71" s="173"/>
      <c r="D71" s="174"/>
    </row>
    <row r="72" spans="1:4" x14ac:dyDescent="0.25">
      <c r="A72" s="127" t="s">
        <v>78</v>
      </c>
      <c r="B72" s="128"/>
      <c r="C72" s="129"/>
      <c r="D72" s="130">
        <f>D73</f>
        <v>8884</v>
      </c>
    </row>
    <row r="73" spans="1:4" x14ac:dyDescent="0.25">
      <c r="A73" s="175" t="s">
        <v>79</v>
      </c>
      <c r="B73" s="176"/>
      <c r="C73" s="177"/>
      <c r="D73" s="61">
        <v>8884</v>
      </c>
    </row>
    <row r="74" spans="1:4" x14ac:dyDescent="0.25">
      <c r="A74" s="127" t="s">
        <v>80</v>
      </c>
      <c r="B74" s="128"/>
      <c r="C74" s="129"/>
      <c r="D74" s="130">
        <f>D75+D80</f>
        <v>32753.85</v>
      </c>
    </row>
    <row r="75" spans="1:4" x14ac:dyDescent="0.25">
      <c r="A75" s="144" t="s">
        <v>81</v>
      </c>
      <c r="B75" s="178"/>
      <c r="C75" s="179"/>
      <c r="D75" s="180">
        <f>SUM(D76:D79)</f>
        <v>15911.35</v>
      </c>
    </row>
    <row r="76" spans="1:4" ht="34.5" x14ac:dyDescent="0.25">
      <c r="A76" s="181" t="s">
        <v>209</v>
      </c>
      <c r="B76" s="71">
        <f>2280+1140+2280+570+570+570+570+570+1710+1710+570+570+1710</f>
        <v>14820</v>
      </c>
      <c r="C76" s="182"/>
      <c r="D76" s="61">
        <v>14820</v>
      </c>
    </row>
    <row r="77" spans="1:4" x14ac:dyDescent="0.25">
      <c r="A77" s="181" t="s">
        <v>210</v>
      </c>
      <c r="B77" s="71"/>
      <c r="C77" s="182"/>
      <c r="D77" s="61">
        <v>250</v>
      </c>
    </row>
    <row r="78" spans="1:4" x14ac:dyDescent="0.25">
      <c r="A78" s="181" t="s">
        <v>211</v>
      </c>
      <c r="B78" s="71">
        <f>85.9+98+45.8+133+23.5+106.85+133.8+152+62.5</f>
        <v>841.34999999999991</v>
      </c>
      <c r="C78" s="183"/>
      <c r="D78" s="61">
        <v>841.35</v>
      </c>
    </row>
    <row r="79" spans="1:4" x14ac:dyDescent="0.25">
      <c r="A79" s="175"/>
      <c r="B79" s="184"/>
      <c r="C79" s="185"/>
      <c r="D79" s="76"/>
    </row>
    <row r="80" spans="1:4" x14ac:dyDescent="0.25">
      <c r="A80" s="144" t="s">
        <v>212</v>
      </c>
      <c r="B80" s="136"/>
      <c r="C80" s="173"/>
      <c r="D80" s="180">
        <f>SUM(C81:C81)</f>
        <v>16842.5</v>
      </c>
    </row>
    <row r="81" spans="1:4" x14ac:dyDescent="0.25">
      <c r="A81" s="172" t="s">
        <v>213</v>
      </c>
      <c r="B81" s="136"/>
      <c r="C81" s="76">
        <v>16842.5</v>
      </c>
      <c r="D81" s="137" t="s">
        <v>214</v>
      </c>
    </row>
    <row r="82" spans="1:4" x14ac:dyDescent="0.25">
      <c r="A82" s="127" t="s">
        <v>86</v>
      </c>
      <c r="B82" s="128"/>
      <c r="C82" s="129"/>
      <c r="D82" s="130">
        <f>SUM(D83:D99)</f>
        <v>17442.330000000002</v>
      </c>
    </row>
    <row r="83" spans="1:4" x14ac:dyDescent="0.25">
      <c r="A83" s="40" t="s">
        <v>215</v>
      </c>
      <c r="B83" s="76"/>
      <c r="C83" s="77"/>
      <c r="D83" s="61">
        <v>965</v>
      </c>
    </row>
    <row r="84" spans="1:4" x14ac:dyDescent="0.25">
      <c r="A84" s="46" t="s">
        <v>216</v>
      </c>
      <c r="B84" s="70"/>
      <c r="C84" s="46"/>
      <c r="D84" s="68"/>
    </row>
    <row r="85" spans="1:4" x14ac:dyDescent="0.25">
      <c r="A85" s="46" t="s">
        <v>217</v>
      </c>
      <c r="B85" s="186"/>
      <c r="C85" s="187"/>
      <c r="D85" s="61">
        <f>30+30+200+48</f>
        <v>308</v>
      </c>
    </row>
    <row r="86" spans="1:4" x14ac:dyDescent="0.25">
      <c r="A86" s="46" t="s">
        <v>218</v>
      </c>
      <c r="B86" s="186"/>
      <c r="C86" s="187"/>
      <c r="D86" s="61">
        <v>200</v>
      </c>
    </row>
    <row r="87" spans="1:4" x14ac:dyDescent="0.25">
      <c r="A87" s="46" t="s">
        <v>219</v>
      </c>
      <c r="B87" s="188"/>
      <c r="C87" s="189"/>
      <c r="D87" s="61">
        <v>350</v>
      </c>
    </row>
    <row r="88" spans="1:4" x14ac:dyDescent="0.25">
      <c r="A88" s="46" t="s">
        <v>87</v>
      </c>
      <c r="B88" s="188"/>
      <c r="C88" s="189"/>
      <c r="D88" s="61">
        <v>60</v>
      </c>
    </row>
    <row r="89" spans="1:4" x14ac:dyDescent="0.25">
      <c r="A89" s="46" t="s">
        <v>220</v>
      </c>
      <c r="B89" s="70"/>
      <c r="C89" s="190"/>
      <c r="D89" s="61">
        <v>11980</v>
      </c>
    </row>
    <row r="90" spans="1:4" x14ac:dyDescent="0.25">
      <c r="A90" s="46" t="s">
        <v>221</v>
      </c>
      <c r="B90" s="68"/>
      <c r="C90" s="191"/>
      <c r="D90" s="191"/>
    </row>
    <row r="91" spans="1:4" x14ac:dyDescent="0.25">
      <c r="A91" s="46" t="s">
        <v>222</v>
      </c>
      <c r="B91" s="188"/>
      <c r="C91" s="189"/>
      <c r="D91" s="61">
        <v>611.33000000000004</v>
      </c>
    </row>
    <row r="92" spans="1:4" x14ac:dyDescent="0.25">
      <c r="A92" s="46" t="s">
        <v>223</v>
      </c>
      <c r="B92" s="186"/>
      <c r="C92" s="187">
        <v>2000</v>
      </c>
      <c r="D92" s="61">
        <v>1900</v>
      </c>
    </row>
    <row r="93" spans="1:4" x14ac:dyDescent="0.25">
      <c r="A93" s="46" t="s">
        <v>224</v>
      </c>
      <c r="B93" s="70"/>
      <c r="C93" s="190"/>
      <c r="D93" s="61">
        <f>120+190+30</f>
        <v>340</v>
      </c>
    </row>
    <row r="94" spans="1:4" x14ac:dyDescent="0.25">
      <c r="A94" s="46" t="s">
        <v>225</v>
      </c>
      <c r="B94" s="70"/>
      <c r="C94" s="190"/>
      <c r="D94" s="61">
        <v>65</v>
      </c>
    </row>
    <row r="95" spans="1:4" x14ac:dyDescent="0.25">
      <c r="A95" s="46" t="s">
        <v>226</v>
      </c>
      <c r="B95" s="70"/>
      <c r="C95" s="190"/>
      <c r="D95" s="61" t="s">
        <v>227</v>
      </c>
    </row>
    <row r="96" spans="1:4" x14ac:dyDescent="0.25">
      <c r="A96" s="46" t="s">
        <v>228</v>
      </c>
      <c r="B96" s="70"/>
      <c r="C96" s="190"/>
      <c r="D96" s="61">
        <v>408</v>
      </c>
    </row>
    <row r="97" spans="1:4" x14ac:dyDescent="0.25">
      <c r="A97" s="46" t="s">
        <v>229</v>
      </c>
      <c r="B97" s="70"/>
      <c r="C97" s="190"/>
      <c r="D97" s="61">
        <v>85</v>
      </c>
    </row>
    <row r="98" spans="1:4" x14ac:dyDescent="0.25">
      <c r="A98" s="46" t="s">
        <v>230</v>
      </c>
      <c r="B98" s="70"/>
      <c r="C98" s="190"/>
      <c r="D98" s="61" t="s">
        <v>231</v>
      </c>
    </row>
    <row r="99" spans="1:4" x14ac:dyDescent="0.25">
      <c r="A99" s="46" t="s">
        <v>232</v>
      </c>
      <c r="B99" s="70"/>
      <c r="C99" s="190"/>
      <c r="D99" s="61">
        <v>170</v>
      </c>
    </row>
    <row r="100" spans="1:4" x14ac:dyDescent="0.25">
      <c r="A100" s="127" t="s">
        <v>88</v>
      </c>
      <c r="B100" s="128"/>
      <c r="C100" s="129"/>
      <c r="D100" s="130">
        <f>SUM(D101:D109)</f>
        <v>1164.45</v>
      </c>
    </row>
    <row r="101" spans="1:4" x14ac:dyDescent="0.25">
      <c r="A101" s="181" t="s">
        <v>233</v>
      </c>
      <c r="B101" s="70"/>
      <c r="C101" s="192"/>
      <c r="D101" s="61" t="s">
        <v>234</v>
      </c>
    </row>
    <row r="102" spans="1:4" x14ac:dyDescent="0.25">
      <c r="A102" s="181" t="s">
        <v>91</v>
      </c>
      <c r="B102" s="70"/>
      <c r="C102" s="192"/>
      <c r="D102" s="61" t="s">
        <v>234</v>
      </c>
    </row>
    <row r="103" spans="1:4" x14ac:dyDescent="0.25">
      <c r="A103" s="181" t="s">
        <v>235</v>
      </c>
      <c r="B103" s="70"/>
      <c r="C103" s="192"/>
      <c r="D103" s="61">
        <v>90</v>
      </c>
    </row>
    <row r="104" spans="1:4" x14ac:dyDescent="0.25">
      <c r="A104" s="181" t="s">
        <v>236</v>
      </c>
      <c r="B104" s="70"/>
      <c r="C104" s="192"/>
      <c r="D104" s="61" t="s">
        <v>234</v>
      </c>
    </row>
    <row r="105" spans="1:4" x14ac:dyDescent="0.25">
      <c r="A105" s="181" t="s">
        <v>92</v>
      </c>
      <c r="B105" s="76"/>
      <c r="C105" s="193"/>
      <c r="D105" s="61" t="s">
        <v>234</v>
      </c>
    </row>
    <row r="106" spans="1:4" x14ac:dyDescent="0.25">
      <c r="A106" s="175" t="s">
        <v>94</v>
      </c>
      <c r="B106" s="76">
        <v>0.52</v>
      </c>
      <c r="C106" s="193">
        <v>2410</v>
      </c>
      <c r="D106" s="61" t="s">
        <v>234</v>
      </c>
    </row>
    <row r="107" spans="1:4" x14ac:dyDescent="0.25">
      <c r="A107" s="175" t="s">
        <v>237</v>
      </c>
      <c r="B107" s="61"/>
      <c r="C107" s="194"/>
      <c r="D107" s="61">
        <v>0</v>
      </c>
    </row>
    <row r="108" spans="1:4" x14ac:dyDescent="0.25">
      <c r="A108" s="181" t="s">
        <v>238</v>
      </c>
      <c r="B108" s="61"/>
      <c r="C108" s="194"/>
      <c r="D108" s="61">
        <v>245.45</v>
      </c>
    </row>
    <row r="109" spans="1:4" x14ac:dyDescent="0.25">
      <c r="A109" s="181" t="s">
        <v>239</v>
      </c>
      <c r="B109" s="76"/>
      <c r="C109" s="193"/>
      <c r="D109" s="61">
        <v>829</v>
      </c>
    </row>
    <row r="110" spans="1:4" x14ac:dyDescent="0.25">
      <c r="A110" s="127" t="s">
        <v>96</v>
      </c>
      <c r="B110" s="128"/>
      <c r="C110" s="129"/>
      <c r="D110" s="130">
        <f>SUM(D111:D113)</f>
        <v>70961.09</v>
      </c>
    </row>
    <row r="111" spans="1:4" ht="90" x14ac:dyDescent="0.25">
      <c r="A111" s="195" t="s">
        <v>240</v>
      </c>
      <c r="B111" s="70"/>
      <c r="C111" s="190">
        <f>13868.95+15332.93+4925.45+4315.45+1544.22+227.6+67.5</f>
        <v>40282.1</v>
      </c>
      <c r="D111" s="288">
        <v>40282.1</v>
      </c>
    </row>
    <row r="112" spans="1:4" x14ac:dyDescent="0.25">
      <c r="A112" s="195" t="s">
        <v>241</v>
      </c>
      <c r="B112" s="70"/>
      <c r="C112" s="190">
        <f>490.91+490.9+218.18+436.36</f>
        <v>1636.35</v>
      </c>
      <c r="D112" s="61">
        <v>-1636</v>
      </c>
    </row>
    <row r="113" spans="1:4" ht="45.75" x14ac:dyDescent="0.25">
      <c r="A113" s="46" t="s">
        <v>242</v>
      </c>
      <c r="B113" s="68"/>
      <c r="C113" s="190"/>
      <c r="D113" s="288">
        <v>32314.99</v>
      </c>
    </row>
    <row r="114" spans="1:4" x14ac:dyDescent="0.25">
      <c r="A114" s="127"/>
      <c r="B114" s="128"/>
      <c r="C114" s="129"/>
      <c r="D114" s="130">
        <f>SUM(D115:D125)</f>
        <v>63368.98</v>
      </c>
    </row>
    <row r="115" spans="1:4" x14ac:dyDescent="0.25">
      <c r="A115" s="196" t="s">
        <v>243</v>
      </c>
      <c r="B115" s="86">
        <v>14.69</v>
      </c>
      <c r="C115" s="197">
        <v>500</v>
      </c>
      <c r="D115" s="289">
        <f t="shared" ref="D115:D120" si="0">B115*C115</f>
        <v>7345</v>
      </c>
    </row>
    <row r="116" spans="1:4" x14ac:dyDescent="0.25">
      <c r="A116" s="196" t="s">
        <v>244</v>
      </c>
      <c r="B116" s="55">
        <v>15.6</v>
      </c>
      <c r="C116" s="197">
        <v>1650</v>
      </c>
      <c r="D116" s="289">
        <f t="shared" si="0"/>
        <v>25740</v>
      </c>
    </row>
    <row r="117" spans="1:4" x14ac:dyDescent="0.25">
      <c r="A117" s="196" t="s">
        <v>245</v>
      </c>
      <c r="B117" s="55">
        <v>15.6</v>
      </c>
      <c r="C117" s="197">
        <v>1100</v>
      </c>
      <c r="D117" s="289">
        <f t="shared" si="0"/>
        <v>17160</v>
      </c>
    </row>
    <row r="118" spans="1:4" x14ac:dyDescent="0.25">
      <c r="A118" s="196" t="s">
        <v>246</v>
      </c>
      <c r="B118" s="55">
        <v>3.28</v>
      </c>
      <c r="C118" s="198">
        <v>360</v>
      </c>
      <c r="D118" s="289">
        <f t="shared" si="0"/>
        <v>1180.8</v>
      </c>
    </row>
    <row r="119" spans="1:4" x14ac:dyDescent="0.25">
      <c r="A119" s="196" t="s">
        <v>247</v>
      </c>
      <c r="B119" s="55">
        <v>3.07</v>
      </c>
      <c r="C119" s="198">
        <v>2000</v>
      </c>
      <c r="D119" s="289">
        <f t="shared" si="0"/>
        <v>6140</v>
      </c>
    </row>
    <row r="120" spans="1:4" x14ac:dyDescent="0.25">
      <c r="A120" s="196" t="s">
        <v>248</v>
      </c>
      <c r="B120" s="55">
        <v>3.28</v>
      </c>
      <c r="C120" s="198">
        <v>1100</v>
      </c>
      <c r="D120" s="289">
        <f t="shared" si="0"/>
        <v>3608</v>
      </c>
    </row>
    <row r="121" spans="1:4" x14ac:dyDescent="0.25">
      <c r="A121" s="196"/>
      <c r="B121" s="55"/>
      <c r="C121" s="198"/>
      <c r="D121" s="289"/>
    </row>
    <row r="122" spans="1:4" x14ac:dyDescent="0.25">
      <c r="A122" s="196" t="s">
        <v>249</v>
      </c>
      <c r="B122" s="55"/>
      <c r="C122" s="198"/>
      <c r="D122" s="289">
        <v>245</v>
      </c>
    </row>
    <row r="123" spans="1:4" x14ac:dyDescent="0.25">
      <c r="A123" s="196" t="s">
        <v>250</v>
      </c>
      <c r="B123" s="55"/>
      <c r="C123" s="198"/>
      <c r="D123" s="289">
        <v>42.8</v>
      </c>
    </row>
    <row r="124" spans="1:4" x14ac:dyDescent="0.25">
      <c r="A124" s="196" t="s">
        <v>251</v>
      </c>
      <c r="B124" s="55"/>
      <c r="C124" s="198"/>
      <c r="D124" s="61">
        <f>133.18+1181.82</f>
        <v>1315</v>
      </c>
    </row>
    <row r="125" spans="1:4" x14ac:dyDescent="0.25">
      <c r="A125" s="175" t="s">
        <v>252</v>
      </c>
      <c r="B125" s="76">
        <f>39.2+216.36+60+198.18+78.64</f>
        <v>592.38</v>
      </c>
      <c r="C125" s="198"/>
      <c r="D125" s="61">
        <v>592.38</v>
      </c>
    </row>
    <row r="126" spans="1:4" x14ac:dyDescent="0.25">
      <c r="A126" s="127" t="s">
        <v>253</v>
      </c>
      <c r="B126" s="128"/>
      <c r="C126" s="129"/>
      <c r="D126" s="130">
        <v>1050</v>
      </c>
    </row>
    <row r="127" spans="1:4" x14ac:dyDescent="0.25">
      <c r="A127" s="199" t="s">
        <v>101</v>
      </c>
      <c r="B127" s="86"/>
      <c r="C127" s="200"/>
      <c r="D127" s="61">
        <v>1050</v>
      </c>
    </row>
    <row r="128" spans="1:4" x14ac:dyDescent="0.25">
      <c r="A128" s="199"/>
      <c r="B128" s="86"/>
      <c r="C128" s="200"/>
      <c r="D128" s="201"/>
    </row>
    <row r="129" spans="1:4" x14ac:dyDescent="0.25">
      <c r="A129" s="199"/>
      <c r="B129" s="86"/>
      <c r="C129" s="200"/>
      <c r="D129" s="61"/>
    </row>
    <row r="130" spans="1:4" x14ac:dyDescent="0.25">
      <c r="A130" s="127" t="s">
        <v>102</v>
      </c>
      <c r="B130" s="128"/>
      <c r="C130" s="129"/>
      <c r="D130" s="130">
        <f>D131+D135+D137</f>
        <v>115590.95</v>
      </c>
    </row>
    <row r="131" spans="1:4" x14ac:dyDescent="0.25">
      <c r="A131" s="202" t="s">
        <v>254</v>
      </c>
      <c r="B131" s="156"/>
      <c r="C131" s="157"/>
      <c r="D131" s="289">
        <f>SUM(D132:D134)</f>
        <v>6830.9499999999989</v>
      </c>
    </row>
    <row r="132" spans="1:4" x14ac:dyDescent="0.25">
      <c r="A132" s="40" t="s">
        <v>255</v>
      </c>
      <c r="B132" s="55">
        <v>72</v>
      </c>
      <c r="C132" s="203">
        <v>65</v>
      </c>
      <c r="D132" s="61">
        <f>4138.91+2759.64-67.6</f>
        <v>6830.9499999999989</v>
      </c>
    </row>
    <row r="133" spans="1:4" x14ac:dyDescent="0.25">
      <c r="A133" s="46"/>
      <c r="B133" s="204"/>
      <c r="C133" s="205"/>
      <c r="D133" s="76"/>
    </row>
    <row r="134" spans="1:4" x14ac:dyDescent="0.25">
      <c r="A134" s="196"/>
      <c r="B134" s="86"/>
      <c r="C134" s="197"/>
      <c r="D134" s="61"/>
    </row>
    <row r="135" spans="1:4" x14ac:dyDescent="0.25">
      <c r="A135" s="206" t="s">
        <v>256</v>
      </c>
      <c r="B135" s="156"/>
      <c r="C135" s="157"/>
      <c r="D135" s="289">
        <f>SUM(D136:D136)</f>
        <v>10200</v>
      </c>
    </row>
    <row r="136" spans="1:4" x14ac:dyDescent="0.25">
      <c r="A136" s="181" t="s">
        <v>257</v>
      </c>
      <c r="B136" s="156">
        <v>17</v>
      </c>
      <c r="C136" s="207">
        <v>600</v>
      </c>
      <c r="D136" s="61">
        <f>B136*C136</f>
        <v>10200</v>
      </c>
    </row>
    <row r="137" spans="1:4" x14ac:dyDescent="0.25">
      <c r="A137" s="206" t="s">
        <v>292</v>
      </c>
      <c r="B137" s="70"/>
      <c r="C137" s="192"/>
      <c r="D137" s="289">
        <f>SUM(D138:D158)</f>
        <v>98560</v>
      </c>
    </row>
    <row r="138" spans="1:4" x14ac:dyDescent="0.25">
      <c r="A138" s="181" t="s">
        <v>258</v>
      </c>
      <c r="B138" s="70"/>
      <c r="C138" s="208"/>
      <c r="D138" s="61">
        <v>33200</v>
      </c>
    </row>
    <row r="139" spans="1:4" x14ac:dyDescent="0.25">
      <c r="A139" s="181" t="s">
        <v>259</v>
      </c>
      <c r="B139" s="70"/>
      <c r="C139" s="208"/>
      <c r="D139" s="61">
        <v>3000</v>
      </c>
    </row>
    <row r="140" spans="1:4" x14ac:dyDescent="0.25">
      <c r="A140" s="181" t="s">
        <v>260</v>
      </c>
      <c r="B140" s="70"/>
      <c r="C140" s="208"/>
      <c r="D140" s="61">
        <v>980</v>
      </c>
    </row>
    <row r="141" spans="1:4" x14ac:dyDescent="0.25">
      <c r="A141" s="181" t="s">
        <v>261</v>
      </c>
      <c r="B141" s="70"/>
      <c r="C141" s="208"/>
      <c r="D141" s="61">
        <v>5000</v>
      </c>
    </row>
    <row r="142" spans="1:4" x14ac:dyDescent="0.25">
      <c r="A142" s="181" t="s">
        <v>262</v>
      </c>
      <c r="B142" s="70"/>
      <c r="C142" s="208"/>
      <c r="D142" s="61">
        <v>800</v>
      </c>
    </row>
    <row r="143" spans="1:4" x14ac:dyDescent="0.25">
      <c r="A143" s="181" t="s">
        <v>263</v>
      </c>
      <c r="B143" s="70"/>
      <c r="C143" s="208"/>
      <c r="D143" s="61">
        <v>650</v>
      </c>
    </row>
    <row r="144" spans="1:4" x14ac:dyDescent="0.25">
      <c r="A144" s="181" t="s">
        <v>264</v>
      </c>
      <c r="B144" s="70"/>
      <c r="C144" s="208"/>
      <c r="D144" s="61">
        <f>500+340+220+1700</f>
        <v>2760</v>
      </c>
    </row>
    <row r="145" spans="1:4" x14ac:dyDescent="0.25">
      <c r="A145" s="181" t="s">
        <v>105</v>
      </c>
      <c r="B145" s="70">
        <v>75</v>
      </c>
      <c r="C145" s="208">
        <v>390</v>
      </c>
      <c r="D145" s="61">
        <f>B145*C145</f>
        <v>29250</v>
      </c>
    </row>
    <row r="146" spans="1:4" x14ac:dyDescent="0.25">
      <c r="A146" s="181" t="s">
        <v>106</v>
      </c>
      <c r="B146" s="70">
        <v>210</v>
      </c>
      <c r="C146" s="208">
        <v>3</v>
      </c>
      <c r="D146" s="61">
        <f>B146*C146</f>
        <v>630</v>
      </c>
    </row>
    <row r="147" spans="1:4" x14ac:dyDescent="0.25">
      <c r="A147" s="181" t="s">
        <v>265</v>
      </c>
      <c r="B147" s="184"/>
      <c r="C147" s="158"/>
      <c r="D147" s="61">
        <v>3200</v>
      </c>
    </row>
    <row r="148" spans="1:4" x14ac:dyDescent="0.25">
      <c r="A148" s="181" t="s">
        <v>266</v>
      </c>
      <c r="B148" s="70"/>
      <c r="C148" s="208"/>
      <c r="D148" s="61">
        <v>1650</v>
      </c>
    </row>
    <row r="149" spans="1:4" x14ac:dyDescent="0.25">
      <c r="A149" s="181" t="s">
        <v>267</v>
      </c>
      <c r="B149" s="70"/>
      <c r="C149" s="208">
        <v>56</v>
      </c>
      <c r="D149" s="61">
        <v>2350</v>
      </c>
    </row>
    <row r="150" spans="1:4" x14ac:dyDescent="0.25">
      <c r="A150" s="181" t="s">
        <v>268</v>
      </c>
      <c r="B150" s="70"/>
      <c r="C150" s="208"/>
      <c r="D150" s="61">
        <v>270</v>
      </c>
    </row>
    <row r="151" spans="1:4" x14ac:dyDescent="0.25">
      <c r="A151" s="181" t="s">
        <v>269</v>
      </c>
      <c r="B151" s="70"/>
      <c r="C151" s="208"/>
      <c r="D151" s="61">
        <v>2100</v>
      </c>
    </row>
    <row r="152" spans="1:4" x14ac:dyDescent="0.25">
      <c r="A152" s="181" t="s">
        <v>270</v>
      </c>
      <c r="B152" s="70"/>
      <c r="C152" s="208"/>
      <c r="D152" s="61">
        <v>1800</v>
      </c>
    </row>
    <row r="153" spans="1:4" x14ac:dyDescent="0.25">
      <c r="A153" s="181" t="s">
        <v>271</v>
      </c>
      <c r="B153" s="70"/>
      <c r="C153" s="208"/>
      <c r="D153" s="61">
        <v>3780</v>
      </c>
    </row>
    <row r="154" spans="1:4" x14ac:dyDescent="0.25">
      <c r="A154" s="181" t="s">
        <v>272</v>
      </c>
      <c r="B154" s="70"/>
      <c r="C154" s="208"/>
      <c r="D154" s="61">
        <f>550+650</f>
        <v>1200</v>
      </c>
    </row>
    <row r="155" spans="1:4" x14ac:dyDescent="0.25">
      <c r="A155" s="181" t="s">
        <v>273</v>
      </c>
      <c r="B155" s="70"/>
      <c r="C155" s="208"/>
      <c r="D155" s="61">
        <v>380</v>
      </c>
    </row>
    <row r="156" spans="1:4" x14ac:dyDescent="0.25">
      <c r="A156" s="181" t="s">
        <v>274</v>
      </c>
      <c r="B156" s="70"/>
      <c r="C156" s="208"/>
      <c r="D156" s="61">
        <v>880</v>
      </c>
    </row>
    <row r="157" spans="1:4" x14ac:dyDescent="0.25">
      <c r="A157" s="181" t="s">
        <v>275</v>
      </c>
      <c r="B157" s="70"/>
      <c r="C157" s="208"/>
      <c r="D157" s="61">
        <v>180</v>
      </c>
    </row>
    <row r="158" spans="1:4" x14ac:dyDescent="0.25">
      <c r="A158" s="181" t="s">
        <v>276</v>
      </c>
      <c r="B158" s="70"/>
      <c r="C158" s="208"/>
      <c r="D158" s="61">
        <v>4500</v>
      </c>
    </row>
    <row r="159" spans="1:4" x14ac:dyDescent="0.25">
      <c r="A159" s="127" t="s">
        <v>110</v>
      </c>
      <c r="B159" s="128"/>
      <c r="C159" s="129"/>
      <c r="D159" s="130">
        <f>SUM(D160:D169)</f>
        <v>9421.1999999999989</v>
      </c>
    </row>
    <row r="160" spans="1:4" x14ac:dyDescent="0.25">
      <c r="A160" s="46" t="s">
        <v>277</v>
      </c>
      <c r="B160" s="46"/>
      <c r="C160" s="46"/>
      <c r="D160" s="61">
        <f>1800+300</f>
        <v>2100</v>
      </c>
    </row>
    <row r="161" spans="1:4" x14ac:dyDescent="0.25">
      <c r="A161" s="46" t="s">
        <v>278</v>
      </c>
      <c r="B161" s="46"/>
      <c r="C161" s="46"/>
      <c r="D161" s="61">
        <v>250</v>
      </c>
    </row>
    <row r="162" spans="1:4" x14ac:dyDescent="0.25">
      <c r="A162" s="46" t="s">
        <v>279</v>
      </c>
      <c r="B162" s="69">
        <f>149+64.8+55+10+64.8+372+372+567.5+315.6+186+69.8+9+10+287.4+58.9+92.86+78.2+100</f>
        <v>2862.86</v>
      </c>
      <c r="C162" s="209"/>
      <c r="D162" s="61">
        <v>2862</v>
      </c>
    </row>
    <row r="163" spans="1:4" x14ac:dyDescent="0.25">
      <c r="A163" s="46" t="s">
        <v>280</v>
      </c>
      <c r="B163" s="70"/>
      <c r="C163" s="210"/>
      <c r="D163" s="61">
        <v>987</v>
      </c>
    </row>
    <row r="164" spans="1:4" x14ac:dyDescent="0.25">
      <c r="A164" s="46" t="s">
        <v>281</v>
      </c>
      <c r="B164" s="70"/>
      <c r="C164" s="210"/>
      <c r="D164" s="61">
        <v>85</v>
      </c>
    </row>
    <row r="165" spans="1:4" x14ac:dyDescent="0.25">
      <c r="A165" s="46" t="s">
        <v>282</v>
      </c>
      <c r="B165" s="70"/>
      <c r="C165" s="210"/>
      <c r="D165" s="61">
        <v>15</v>
      </c>
    </row>
    <row r="166" spans="1:4" x14ac:dyDescent="0.25">
      <c r="A166" s="46" t="s">
        <v>283</v>
      </c>
      <c r="B166" s="101"/>
      <c r="C166" s="101"/>
      <c r="D166" s="61">
        <v>2625</v>
      </c>
    </row>
    <row r="167" spans="1:4" x14ac:dyDescent="0.25">
      <c r="A167" s="46" t="s">
        <v>284</v>
      </c>
      <c r="B167" s="101"/>
      <c r="C167" s="101"/>
      <c r="D167" s="61">
        <v>65.569999999999993</v>
      </c>
    </row>
    <row r="168" spans="1:4" x14ac:dyDescent="0.25">
      <c r="A168" s="46" t="s">
        <v>285</v>
      </c>
      <c r="B168" s="68"/>
      <c r="C168" s="209"/>
      <c r="D168" s="61">
        <f>213.11+188.52</f>
        <v>401.63</v>
      </c>
    </row>
    <row r="169" spans="1:4" x14ac:dyDescent="0.25">
      <c r="A169" s="46" t="s">
        <v>286</v>
      </c>
      <c r="B169" s="70"/>
      <c r="C169" s="210"/>
      <c r="D169" s="61">
        <v>30</v>
      </c>
    </row>
    <row r="170" spans="1:4" ht="25.5" x14ac:dyDescent="0.25">
      <c r="A170" s="211" t="s">
        <v>293</v>
      </c>
      <c r="B170" s="128"/>
      <c r="C170" s="212"/>
      <c r="D170" s="130">
        <v>605109.68000000005</v>
      </c>
    </row>
    <row r="171" spans="1:4" x14ac:dyDescent="0.25">
      <c r="A171" s="213"/>
      <c r="B171" s="214"/>
      <c r="C171" s="215"/>
      <c r="D171" s="86"/>
    </row>
    <row r="172" spans="1:4" x14ac:dyDescent="0.25">
      <c r="A172" s="216"/>
      <c r="B172" s="214"/>
      <c r="C172" s="215"/>
      <c r="D172" s="217"/>
    </row>
    <row r="173" spans="1:4" ht="26.25" x14ac:dyDescent="0.25">
      <c r="A173" s="127" t="s">
        <v>294</v>
      </c>
      <c r="B173" s="218"/>
      <c r="C173" s="219"/>
      <c r="D173" s="130">
        <f>280000+450000</f>
        <v>730000</v>
      </c>
    </row>
    <row r="174" spans="1:4" x14ac:dyDescent="0.25">
      <c r="A174" s="196" t="s">
        <v>287</v>
      </c>
      <c r="B174" s="76"/>
      <c r="C174" s="220"/>
      <c r="D174" s="53"/>
    </row>
    <row r="175" spans="1:4" x14ac:dyDescent="0.25">
      <c r="A175" s="196" t="s">
        <v>288</v>
      </c>
      <c r="B175" s="76"/>
      <c r="C175" s="220"/>
      <c r="D175" s="53"/>
    </row>
    <row r="176" spans="1:4" x14ac:dyDescent="0.25">
      <c r="A176" s="196" t="s">
        <v>289</v>
      </c>
      <c r="B176" s="221"/>
      <c r="C176" s="222"/>
      <c r="D176" s="76"/>
    </row>
    <row r="177" spans="1:4" x14ac:dyDescent="0.25">
      <c r="A177" s="196"/>
      <c r="B177" s="221"/>
      <c r="C177" s="222"/>
      <c r="D177" s="61"/>
    </row>
    <row r="178" spans="1:4" x14ac:dyDescent="0.25">
      <c r="A178" s="223" t="s">
        <v>290</v>
      </c>
      <c r="B178" s="224"/>
      <c r="C178" s="225"/>
      <c r="D178" s="226">
        <f>D173-D170</f>
        <v>124890.31999999995</v>
      </c>
    </row>
    <row r="179" spans="1:4" x14ac:dyDescent="0.25">
      <c r="A179" s="227"/>
    </row>
    <row r="180" spans="1:4" x14ac:dyDescent="0.25">
      <c r="A180" s="227"/>
    </row>
    <row r="181" spans="1:4" x14ac:dyDescent="0.25">
      <c r="A181" s="227"/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BA524F84039E459B842E6AA7B4D19E" ma:contentTypeVersion="16" ma:contentTypeDescription="Creare un nuovo documento." ma:contentTypeScope="" ma:versionID="982e5af9c9355127c9d54cd9498d50b7">
  <xsd:schema xmlns:xsd="http://www.w3.org/2001/XMLSchema" xmlns:xs="http://www.w3.org/2001/XMLSchema" xmlns:p="http://schemas.microsoft.com/office/2006/metadata/properties" xmlns:ns2="c83074da-7109-43c1-a329-8352dbf97b3b" xmlns:ns3="87767b00-4f76-4008-9a3f-931cb73f779a" targetNamespace="http://schemas.microsoft.com/office/2006/metadata/properties" ma:root="true" ma:fieldsID="5597618bae4e60cf7bf989b459da5f4c" ns2:_="" ns3:_="">
    <xsd:import namespace="c83074da-7109-43c1-a329-8352dbf97b3b"/>
    <xsd:import namespace="87767b00-4f76-4008-9a3f-931cb73f77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074da-7109-43c1-a329-8352dbf97b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b5a24c9-9de9-4321-bf2c-9ee40a98d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67b00-4f76-4008-9a3f-931cb73f7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270d77-1b9c-4177-8b79-142c7242bbbb}" ma:internalName="TaxCatchAll" ma:showField="CatchAllData" ma:web="87767b00-4f76-4008-9a3f-931cb73f77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767b00-4f76-4008-9a3f-931cb73f779a" xsi:nil="true"/>
    <lcf76f155ced4ddcb4097134ff3c332f xmlns="c83074da-7109-43c1-a329-8352dbf97b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526B81-C7F3-40D1-B85F-54BCDC74B235}"/>
</file>

<file path=customXml/itemProps2.xml><?xml version="1.0" encoding="utf-8"?>
<ds:datastoreItem xmlns:ds="http://schemas.openxmlformats.org/officeDocument/2006/customXml" ds:itemID="{C2EEBB59-2FE3-4FD0-BC59-23CAA1F857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096CD-4DF9-47A6-9F66-35FCF962A890}">
  <ds:schemaRefs>
    <ds:schemaRef ds:uri="http://schemas.openxmlformats.org/package/2006/metadata/core-properties"/>
    <ds:schemaRef ds:uri="http://schemas.microsoft.com/office/2006/documentManagement/types"/>
    <ds:schemaRef ds:uri="c83074da-7109-43c1-a329-8352dbf97b3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87767b00-4f76-4008-9a3f-931cb73f779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Preventivo_2020</vt:lpstr>
      <vt:lpstr>Spring</vt:lpstr>
      <vt:lpstr>congresso</vt:lpstr>
      <vt:lpstr>Preventivo_2020!Area_stampa</vt:lpstr>
      <vt:lpstr>Spring!Area_stampa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Maria Galantucci</dc:creator>
  <cp:lastModifiedBy>Monica Passera</cp:lastModifiedBy>
  <cp:revision/>
  <cp:lastPrinted>2019-11-27T09:31:17Z</cp:lastPrinted>
  <dcterms:created xsi:type="dcterms:W3CDTF">2015-09-13T08:04:41Z</dcterms:created>
  <dcterms:modified xsi:type="dcterms:W3CDTF">2020-02-03T12:14:59Z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0x0101001ABA524F84039E459B842E6AA7B4D19E</vt:lpwstr>
  </property>
  <property fmtid="{D5CDD505-2E9C-101B-9397-08002B2CF9AE}" pid="3" name="Order">
    <vt:r8>1150000</vt:r8>
  </property>
</Properties>
</file>